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1790" windowHeight="6150" activeTab="0"/>
  </bookViews>
  <sheets>
    <sheet name="Notes" sheetId="1" r:id="rId1"/>
    <sheet name="all data" sheetId="2" r:id="rId2"/>
    <sheet name="Regional" sheetId="3" r:id="rId3"/>
    <sheet name="revenue calculations" sheetId="4" r:id="rId4"/>
    <sheet name="Out to stata" sheetId="5" r:id="rId5"/>
    <sheet name="selected years" sheetId="6" r:id="rId6"/>
  </sheets>
  <definedNames/>
  <calcPr fullCalcOnLoad="1"/>
</workbook>
</file>

<file path=xl/sharedStrings.xml><?xml version="1.0" encoding="utf-8"?>
<sst xmlns="http://schemas.openxmlformats.org/spreadsheetml/2006/main" count="188" uniqueCount="84">
  <si>
    <t>Ton/km</t>
  </si>
  <si>
    <t>Ton/km (in millions)</t>
  </si>
  <si>
    <t>Operating Revenues</t>
  </si>
  <si>
    <t>Revenue per ton/km</t>
  </si>
  <si>
    <t>Freight Tonnes (in thousands)</t>
  </si>
  <si>
    <t>Year</t>
  </si>
  <si>
    <t>Performed, freight</t>
  </si>
  <si>
    <t>Performed, cargo</t>
  </si>
  <si>
    <t>(In millions of U.S. dollars)</t>
  </si>
  <si>
    <t>Performed</t>
  </si>
  <si>
    <t>Carried</t>
  </si>
  <si>
    <t>(IATA Members)</t>
  </si>
  <si>
    <t>(ICAO - World Air Transport)</t>
  </si>
  <si>
    <t>ICAO-World Air Transport)</t>
  </si>
  <si>
    <t>All Services (dom. &amp; intl.)</t>
  </si>
  <si>
    <t>International</t>
  </si>
  <si>
    <t>Freight</t>
  </si>
  <si>
    <t>All services(dom. &amp; intl.)</t>
  </si>
  <si>
    <t>notes: 1972-1976 Freight Tonnes Carried data (both international &amp; all services) excludes USSR</t>
  </si>
  <si>
    <t>Year (Freight Tonnes Carried, Thousands)</t>
  </si>
  <si>
    <t>Year (Freight Tonnes-Kms, Millions)</t>
  </si>
  <si>
    <t>Region</t>
  </si>
  <si>
    <t>Within North America-international</t>
  </si>
  <si>
    <t>North America-Central America</t>
  </si>
  <si>
    <t>North America-South America</t>
  </si>
  <si>
    <t>North America-Africa</t>
  </si>
  <si>
    <t>North America-Europe</t>
  </si>
  <si>
    <t>North America-Middle East</t>
  </si>
  <si>
    <t>North America-Asia</t>
  </si>
  <si>
    <t>North America-Southwest Pacific</t>
  </si>
  <si>
    <t>Within Central America-International</t>
  </si>
  <si>
    <t>Central America-South America</t>
  </si>
  <si>
    <t>Central America-Europe</t>
  </si>
  <si>
    <t>Within South America-International</t>
  </si>
  <si>
    <t>South America-Africa</t>
  </si>
  <si>
    <t>South America-Europe</t>
  </si>
  <si>
    <t>South America-Asia</t>
  </si>
  <si>
    <t>South America-Southwest Pacific</t>
  </si>
  <si>
    <t>Within Africa-International</t>
  </si>
  <si>
    <t>Africa-Europe</t>
  </si>
  <si>
    <t>Africa-Middle East</t>
  </si>
  <si>
    <t>Africa-Asia</t>
  </si>
  <si>
    <t>Africa-Southwest Pacific</t>
  </si>
  <si>
    <t>Within Europe-international</t>
  </si>
  <si>
    <t>Europe-Middle East</t>
  </si>
  <si>
    <t>Europe-Asia</t>
  </si>
  <si>
    <t>Europe-Southwest Pacific</t>
  </si>
  <si>
    <t>Within Middle East-International</t>
  </si>
  <si>
    <t>Middle East-Asia</t>
  </si>
  <si>
    <t>Asia-Southwest Pacific</t>
  </si>
  <si>
    <t>Within Southwest Pacific-International</t>
  </si>
  <si>
    <t>North America-Domestic</t>
  </si>
  <si>
    <t>Central America-Domestic</t>
  </si>
  <si>
    <t>South America-Domestic</t>
  </si>
  <si>
    <t>Africa-Domestic</t>
  </si>
  <si>
    <t>Europe-Domestic</t>
  </si>
  <si>
    <t>Middle East-Domestic</t>
  </si>
  <si>
    <t>Asia-Domestic</t>
  </si>
  <si>
    <t>Southwest Pacific-Domestic</t>
  </si>
  <si>
    <t>total</t>
  </si>
  <si>
    <t>total, non domestic</t>
  </si>
  <si>
    <t>Within Asia-International</t>
  </si>
  <si>
    <t>North Atlantic</t>
  </si>
  <si>
    <t>North and Mid Pacific</t>
  </si>
  <si>
    <t>Mid Atlantic</t>
  </si>
  <si>
    <t>South Atlantic</t>
  </si>
  <si>
    <t>Middle East-Southwest Pacific</t>
  </si>
  <si>
    <t>Revenue per ton-km</t>
  </si>
  <si>
    <t>Average km</t>
  </si>
  <si>
    <t>Distance adjusted</t>
  </si>
  <si>
    <t>US GDP Deflator</t>
  </si>
  <si>
    <t>Revenue / ton km</t>
  </si>
  <si>
    <t>2000$</t>
  </si>
  <si>
    <t>distance adj</t>
  </si>
  <si>
    <t>revenue</t>
  </si>
  <si>
    <t>index 2000=100</t>
  </si>
  <si>
    <t>revenue per tonkm (2000=100)</t>
  </si>
  <si>
    <t>distance adjusted revenue per tonkm (2000=100)</t>
  </si>
  <si>
    <t>icao_world (ad valorem)</t>
  </si>
  <si>
    <t>icao 2000$ per kg</t>
  </si>
  <si>
    <t>bls inbound (2000=100)</t>
  </si>
  <si>
    <t>bls outbound (2000=100)</t>
  </si>
  <si>
    <t>Notes</t>
  </si>
  <si>
    <t>All data taken from International Air Transport Association, "World Air Transport Statistics" various years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</si>
</sst>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 topLeftCell="A1">
      <selection activeCell="A4" sqref="A4"/>
    </sheetView>
  </sheetViews>
  <sheetFormatPr defaultColWidth="9.140625" defaultRowHeight="12.75"/>
  <sheetData>
    <row r="1" ht="12.75">
      <c r="A1" t="s">
        <v>82</v>
      </c>
    </row>
    <row r="3" ht="12.75">
      <c r="A3" t="s">
        <v>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D19">
      <selection activeCell="G1" sqref="G1:G16384"/>
    </sheetView>
  </sheetViews>
  <sheetFormatPr defaultColWidth="9.140625" defaultRowHeight="12.75"/>
  <cols>
    <col min="2" max="2" width="24.28125" style="0" bestFit="1" customWidth="1"/>
    <col min="3" max="3" width="19.140625" style="0" bestFit="1" customWidth="1"/>
    <col min="4" max="6" width="26.7109375" style="0" bestFit="1" customWidth="1"/>
    <col min="7" max="8" width="28.28125" style="0" bestFit="1" customWidth="1"/>
  </cols>
  <sheetData>
    <row r="1" spans="2:8" ht="12.75">
      <c r="B1" s="1" t="s">
        <v>0</v>
      </c>
      <c r="C1" s="1" t="s">
        <v>1</v>
      </c>
      <c r="D1" s="1" t="s">
        <v>1</v>
      </c>
      <c r="E1" s="1" t="s">
        <v>1</v>
      </c>
      <c r="F1" s="1" t="s">
        <v>2</v>
      </c>
      <c r="G1" s="1" t="s">
        <v>4</v>
      </c>
      <c r="H1" s="1" t="s">
        <v>4</v>
      </c>
    </row>
    <row r="2" spans="1:8" ht="12.75">
      <c r="A2" s="1" t="s">
        <v>5</v>
      </c>
      <c r="B2" s="1" t="s">
        <v>6</v>
      </c>
      <c r="C2" s="1" t="s">
        <v>6</v>
      </c>
      <c r="D2" s="1" t="s">
        <v>7</v>
      </c>
      <c r="E2" s="1" t="s">
        <v>7</v>
      </c>
      <c r="F2" s="1" t="s">
        <v>8</v>
      </c>
      <c r="G2" s="1" t="s">
        <v>10</v>
      </c>
      <c r="H2" s="1" t="s">
        <v>10</v>
      </c>
    </row>
    <row r="3" spans="2:8" ht="12.75">
      <c r="B3" s="1" t="s">
        <v>11</v>
      </c>
      <c r="C3" s="1" t="s">
        <v>11</v>
      </c>
      <c r="D3" s="1" t="s">
        <v>12</v>
      </c>
      <c r="E3" s="1" t="s">
        <v>12</v>
      </c>
      <c r="F3" s="1" t="s">
        <v>12</v>
      </c>
      <c r="G3" s="1" t="s">
        <v>13</v>
      </c>
      <c r="H3" s="1" t="s">
        <v>13</v>
      </c>
    </row>
    <row r="4" spans="2:8" ht="12.75">
      <c r="B4" s="1" t="s">
        <v>14</v>
      </c>
      <c r="C4" s="1" t="s">
        <v>15</v>
      </c>
      <c r="D4" s="1" t="s">
        <v>14</v>
      </c>
      <c r="E4" s="1" t="s">
        <v>15</v>
      </c>
      <c r="F4" s="1" t="s">
        <v>16</v>
      </c>
      <c r="G4" s="1" t="s">
        <v>15</v>
      </c>
      <c r="H4" s="1" t="s">
        <v>17</v>
      </c>
    </row>
    <row r="5" spans="1:4" ht="12.75">
      <c r="A5">
        <v>1945</v>
      </c>
      <c r="D5">
        <v>110</v>
      </c>
    </row>
    <row r="6" spans="1:4" ht="12.75">
      <c r="A6">
        <v>1946</v>
      </c>
      <c r="D6">
        <v>120</v>
      </c>
    </row>
    <row r="7" spans="1:4" ht="12.75">
      <c r="A7">
        <v>1947</v>
      </c>
      <c r="D7">
        <v>270</v>
      </c>
    </row>
    <row r="8" spans="1:4" ht="12.75">
      <c r="A8">
        <v>1948</v>
      </c>
      <c r="D8">
        <v>420</v>
      </c>
    </row>
    <row r="9" spans="1:4" ht="12.75">
      <c r="A9">
        <v>1949</v>
      </c>
      <c r="B9">
        <v>408</v>
      </c>
      <c r="D9">
        <v>570</v>
      </c>
    </row>
    <row r="10" spans="1:4" ht="12.75">
      <c r="A10">
        <v>1950</v>
      </c>
      <c r="B10">
        <v>515</v>
      </c>
      <c r="D10">
        <v>770</v>
      </c>
    </row>
    <row r="11" spans="1:5" ht="12.75">
      <c r="A11">
        <v>1951</v>
      </c>
      <c r="B11">
        <v>563</v>
      </c>
      <c r="D11">
        <v>910</v>
      </c>
      <c r="E11">
        <v>325</v>
      </c>
    </row>
    <row r="12" spans="1:5" ht="12.75">
      <c r="A12">
        <v>1952</v>
      </c>
      <c r="B12">
        <v>606</v>
      </c>
      <c r="D12">
        <v>990</v>
      </c>
      <c r="E12">
        <v>355</v>
      </c>
    </row>
    <row r="13" spans="1:5" ht="12.75">
      <c r="A13">
        <v>1953</v>
      </c>
      <c r="B13">
        <v>685</v>
      </c>
      <c r="D13">
        <v>1040</v>
      </c>
      <c r="E13">
        <v>380</v>
      </c>
    </row>
    <row r="14" spans="1:5" ht="12.75">
      <c r="A14">
        <v>1954</v>
      </c>
      <c r="B14">
        <v>746</v>
      </c>
      <c r="D14">
        <v>1100</v>
      </c>
      <c r="E14">
        <v>405</v>
      </c>
    </row>
    <row r="15" spans="1:6" ht="12.75">
      <c r="A15">
        <v>1955</v>
      </c>
      <c r="B15">
        <v>855</v>
      </c>
      <c r="D15">
        <v>1300</v>
      </c>
      <c r="E15">
        <v>470</v>
      </c>
      <c r="F15">
        <v>341</v>
      </c>
    </row>
    <row r="16" spans="1:6" ht="12.75">
      <c r="A16">
        <v>1956</v>
      </c>
      <c r="B16">
        <v>993</v>
      </c>
      <c r="C16">
        <v>406</v>
      </c>
      <c r="D16">
        <v>1480</v>
      </c>
      <c r="E16">
        <v>570</v>
      </c>
      <c r="F16">
        <v>376</v>
      </c>
    </row>
    <row r="17" spans="1:6" ht="12.75">
      <c r="A17">
        <v>1957</v>
      </c>
      <c r="B17">
        <v>1086</v>
      </c>
      <c r="C17">
        <v>479</v>
      </c>
      <c r="D17">
        <v>1640</v>
      </c>
      <c r="E17">
        <v>650</v>
      </c>
      <c r="F17">
        <v>404</v>
      </c>
    </row>
    <row r="18" spans="1:6" ht="12.75">
      <c r="A18">
        <v>1958</v>
      </c>
      <c r="B18">
        <v>1320</v>
      </c>
      <c r="C18">
        <v>539</v>
      </c>
      <c r="D18">
        <v>1680</v>
      </c>
      <c r="E18">
        <v>700</v>
      </c>
      <c r="F18">
        <v>406</v>
      </c>
    </row>
    <row r="19" spans="1:6" ht="12.75">
      <c r="A19">
        <v>1959</v>
      </c>
      <c r="B19">
        <v>1560</v>
      </c>
      <c r="C19">
        <v>657</v>
      </c>
      <c r="D19">
        <v>1940</v>
      </c>
      <c r="E19">
        <v>850</v>
      </c>
      <c r="F19">
        <v>462</v>
      </c>
    </row>
    <row r="20" spans="1:6" ht="12.75">
      <c r="A20">
        <v>1960</v>
      </c>
      <c r="B20">
        <v>1742</v>
      </c>
      <c r="C20">
        <v>800</v>
      </c>
      <c r="D20">
        <v>2170</v>
      </c>
      <c r="E20">
        <v>990</v>
      </c>
      <c r="F20">
        <v>497</v>
      </c>
    </row>
    <row r="21" spans="1:6" ht="12.75">
      <c r="A21">
        <v>1961</v>
      </c>
      <c r="B21">
        <v>2062</v>
      </c>
      <c r="C21">
        <v>984</v>
      </c>
      <c r="D21">
        <v>2480</v>
      </c>
      <c r="E21">
        <v>1190</v>
      </c>
      <c r="F21">
        <v>541</v>
      </c>
    </row>
    <row r="22" spans="1:6" ht="12.75">
      <c r="A22">
        <v>1962</v>
      </c>
      <c r="B22">
        <v>2440</v>
      </c>
      <c r="C22">
        <v>1226</v>
      </c>
      <c r="D22">
        <v>2910</v>
      </c>
      <c r="E22">
        <v>1440</v>
      </c>
      <c r="F22">
        <v>598</v>
      </c>
    </row>
    <row r="23" spans="1:6" ht="12.75">
      <c r="A23">
        <v>1963</v>
      </c>
      <c r="B23">
        <v>2664</v>
      </c>
      <c r="C23">
        <v>1428</v>
      </c>
      <c r="D23">
        <v>3260</v>
      </c>
      <c r="E23">
        <v>1660</v>
      </c>
      <c r="F23">
        <v>675</v>
      </c>
    </row>
    <row r="24" spans="1:6" ht="12.75">
      <c r="A24">
        <v>1964</v>
      </c>
      <c r="B24">
        <v>3242</v>
      </c>
      <c r="C24">
        <v>1736</v>
      </c>
      <c r="D24">
        <v>3900</v>
      </c>
      <c r="E24">
        <v>1960</v>
      </c>
      <c r="F24">
        <v>772</v>
      </c>
    </row>
    <row r="25" spans="1:6" ht="12.75">
      <c r="A25">
        <v>1965</v>
      </c>
      <c r="B25">
        <v>4308</v>
      </c>
      <c r="C25">
        <v>2368</v>
      </c>
      <c r="D25">
        <v>4960</v>
      </c>
      <c r="E25">
        <v>2590</v>
      </c>
      <c r="F25">
        <v>904</v>
      </c>
    </row>
    <row r="26" spans="1:6" ht="12.75">
      <c r="A26">
        <v>1966</v>
      </c>
      <c r="B26">
        <v>5250</v>
      </c>
      <c r="C26">
        <v>2963</v>
      </c>
      <c r="D26">
        <v>5700</v>
      </c>
      <c r="E26">
        <v>3020</v>
      </c>
      <c r="F26">
        <v>1052</v>
      </c>
    </row>
    <row r="27" spans="1:6" ht="12.75">
      <c r="A27">
        <v>1967</v>
      </c>
      <c r="B27">
        <v>6014</v>
      </c>
      <c r="C27">
        <v>3342</v>
      </c>
      <c r="D27">
        <v>6530</v>
      </c>
      <c r="E27">
        <v>3470</v>
      </c>
      <c r="F27">
        <v>1074</v>
      </c>
    </row>
    <row r="28" spans="1:6" ht="12.75">
      <c r="A28">
        <v>1968</v>
      </c>
      <c r="B28">
        <v>7424</v>
      </c>
      <c r="C28">
        <v>4207</v>
      </c>
      <c r="D28">
        <v>8230</v>
      </c>
      <c r="E28">
        <v>4370</v>
      </c>
      <c r="F28">
        <v>1401</v>
      </c>
    </row>
    <row r="29" spans="1:6" ht="12.75">
      <c r="A29">
        <v>1969</v>
      </c>
      <c r="B29">
        <v>9136</v>
      </c>
      <c r="C29">
        <v>5624</v>
      </c>
      <c r="D29">
        <v>9770</v>
      </c>
      <c r="E29">
        <v>5860</v>
      </c>
      <c r="F29">
        <v>1650</v>
      </c>
    </row>
    <row r="30" spans="1:6" ht="12.75">
      <c r="A30">
        <v>1970</v>
      </c>
      <c r="B30">
        <v>9829</v>
      </c>
      <c r="C30">
        <v>6144</v>
      </c>
      <c r="D30">
        <v>10460</v>
      </c>
      <c r="E30">
        <v>6300</v>
      </c>
      <c r="F30">
        <v>1745</v>
      </c>
    </row>
    <row r="31" spans="1:6" ht="12.75">
      <c r="A31">
        <v>1971</v>
      </c>
      <c r="B31">
        <v>10419</v>
      </c>
      <c r="C31">
        <v>6544</v>
      </c>
      <c r="D31">
        <v>11500</v>
      </c>
      <c r="E31">
        <v>7040</v>
      </c>
      <c r="F31">
        <v>1983</v>
      </c>
    </row>
    <row r="32" spans="1:8" ht="12.75">
      <c r="A32">
        <v>1972</v>
      </c>
      <c r="B32">
        <v>12091</v>
      </c>
      <c r="C32">
        <v>7770</v>
      </c>
      <c r="D32">
        <v>13230</v>
      </c>
      <c r="E32">
        <v>8240</v>
      </c>
      <c r="F32">
        <v>2277</v>
      </c>
      <c r="G32">
        <v>2100</v>
      </c>
      <c r="H32">
        <v>5500</v>
      </c>
    </row>
    <row r="33" spans="1:8" ht="12.75">
      <c r="A33">
        <v>1973</v>
      </c>
      <c r="B33">
        <v>14196</v>
      </c>
      <c r="C33">
        <v>9148</v>
      </c>
      <c r="D33">
        <v>15580</v>
      </c>
      <c r="E33">
        <v>9850</v>
      </c>
      <c r="F33">
        <v>2890</v>
      </c>
      <c r="G33">
        <v>2400</v>
      </c>
      <c r="H33">
        <v>6400</v>
      </c>
    </row>
    <row r="34" spans="1:8" ht="12.75">
      <c r="A34">
        <v>1974</v>
      </c>
      <c r="B34">
        <v>14737</v>
      </c>
      <c r="C34">
        <v>9975</v>
      </c>
      <c r="D34">
        <v>16970</v>
      </c>
      <c r="E34">
        <v>11030</v>
      </c>
      <c r="F34">
        <v>3654</v>
      </c>
      <c r="G34">
        <v>2700</v>
      </c>
      <c r="H34">
        <v>6700</v>
      </c>
    </row>
    <row r="35" spans="1:8" ht="12.75">
      <c r="A35">
        <v>1975</v>
      </c>
      <c r="B35">
        <v>14421</v>
      </c>
      <c r="C35">
        <v>10188</v>
      </c>
      <c r="D35">
        <v>17100</v>
      </c>
      <c r="E35">
        <v>11300</v>
      </c>
      <c r="F35">
        <v>4100</v>
      </c>
      <c r="G35">
        <v>2700</v>
      </c>
      <c r="H35">
        <v>6600</v>
      </c>
    </row>
    <row r="36" spans="1:8" ht="12.75">
      <c r="A36">
        <v>1976</v>
      </c>
      <c r="B36">
        <v>16065</v>
      </c>
      <c r="C36">
        <v>11542</v>
      </c>
      <c r="D36">
        <v>19500</v>
      </c>
      <c r="E36">
        <v>13000</v>
      </c>
      <c r="G36">
        <v>3000</v>
      </c>
      <c r="H36">
        <v>7200</v>
      </c>
    </row>
    <row r="37" spans="1:8" ht="12.75">
      <c r="A37">
        <v>1977</v>
      </c>
      <c r="B37">
        <v>17689</v>
      </c>
      <c r="C37">
        <v>12828</v>
      </c>
      <c r="D37">
        <v>23630</v>
      </c>
      <c r="E37">
        <v>15060</v>
      </c>
      <c r="F37">
        <v>5450</v>
      </c>
      <c r="G37">
        <v>3495</v>
      </c>
      <c r="H37">
        <v>10040</v>
      </c>
    </row>
    <row r="38" spans="1:8" ht="12.75">
      <c r="A38">
        <v>1978</v>
      </c>
      <c r="B38">
        <v>19500</v>
      </c>
      <c r="C38">
        <v>14364</v>
      </c>
      <c r="D38">
        <v>25940</v>
      </c>
      <c r="E38">
        <v>16930</v>
      </c>
      <c r="F38">
        <v>6463</v>
      </c>
      <c r="G38">
        <v>3860</v>
      </c>
      <c r="H38">
        <v>10640</v>
      </c>
    </row>
    <row r="39" spans="1:8" ht="12.75">
      <c r="A39">
        <v>1979</v>
      </c>
      <c r="B39">
        <v>20596</v>
      </c>
      <c r="C39">
        <v>15677</v>
      </c>
      <c r="D39">
        <v>28010</v>
      </c>
      <c r="E39">
        <v>18940</v>
      </c>
      <c r="F39">
        <v>7709</v>
      </c>
      <c r="G39">
        <v>4200</v>
      </c>
      <c r="H39">
        <v>10900</v>
      </c>
    </row>
    <row r="40" spans="1:8" ht="12.75">
      <c r="A40">
        <v>1980</v>
      </c>
      <c r="B40">
        <v>21535</v>
      </c>
      <c r="C40">
        <v>16968</v>
      </c>
      <c r="D40">
        <v>29130</v>
      </c>
      <c r="E40">
        <v>20260</v>
      </c>
      <c r="F40">
        <v>9468</v>
      </c>
      <c r="G40">
        <v>4380</v>
      </c>
      <c r="H40">
        <v>10660</v>
      </c>
    </row>
    <row r="41" spans="1:8" ht="12.75">
      <c r="A41">
        <v>1981</v>
      </c>
      <c r="B41">
        <v>22919</v>
      </c>
      <c r="C41">
        <v>17924</v>
      </c>
      <c r="D41">
        <v>30610</v>
      </c>
      <c r="E41">
        <v>21700</v>
      </c>
      <c r="F41">
        <v>9523</v>
      </c>
      <c r="G41">
        <v>4600</v>
      </c>
      <c r="H41">
        <v>11000</v>
      </c>
    </row>
    <row r="42" spans="1:8" ht="12.75">
      <c r="A42">
        <v>1982</v>
      </c>
      <c r="B42">
        <v>23182</v>
      </c>
      <c r="C42">
        <v>18524</v>
      </c>
      <c r="D42">
        <v>31240</v>
      </c>
      <c r="E42">
        <v>22630</v>
      </c>
      <c r="F42">
        <v>9560</v>
      </c>
      <c r="G42">
        <v>4692</v>
      </c>
      <c r="H42">
        <v>11660</v>
      </c>
    </row>
    <row r="43" spans="1:8" ht="12.75">
      <c r="A43">
        <v>1983</v>
      </c>
      <c r="B43">
        <v>25383</v>
      </c>
      <c r="C43">
        <v>20405</v>
      </c>
      <c r="D43">
        <v>34370</v>
      </c>
      <c r="E43">
        <v>24910</v>
      </c>
      <c r="F43">
        <v>9534</v>
      </c>
      <c r="G43">
        <v>5067</v>
      </c>
      <c r="H43">
        <v>12243</v>
      </c>
    </row>
    <row r="44" spans="1:8" ht="12.75">
      <c r="A44">
        <v>1984</v>
      </c>
      <c r="B44">
        <v>28727</v>
      </c>
      <c r="C44">
        <v>23416</v>
      </c>
      <c r="D44">
        <v>38900</v>
      </c>
      <c r="E44">
        <v>28700</v>
      </c>
      <c r="F44">
        <v>11215</v>
      </c>
      <c r="G44">
        <v>5790</v>
      </c>
      <c r="H44">
        <v>13100</v>
      </c>
    </row>
    <row r="45" spans="1:8" ht="12.75">
      <c r="A45">
        <v>1985</v>
      </c>
      <c r="B45">
        <v>28681</v>
      </c>
      <c r="C45">
        <v>23849</v>
      </c>
      <c r="D45">
        <v>39310</v>
      </c>
      <c r="E45">
        <v>28920</v>
      </c>
      <c r="F45">
        <v>11867</v>
      </c>
      <c r="G45">
        <v>5906</v>
      </c>
      <c r="H45">
        <v>13362</v>
      </c>
    </row>
    <row r="46" spans="1:8" ht="12.75">
      <c r="A46">
        <v>1986</v>
      </c>
      <c r="B46">
        <v>32090</v>
      </c>
      <c r="C46">
        <v>25900</v>
      </c>
      <c r="D46">
        <v>43210</v>
      </c>
      <c r="E46">
        <v>32210</v>
      </c>
      <c r="F46">
        <v>13851</v>
      </c>
      <c r="G46">
        <v>6496</v>
      </c>
      <c r="H46">
        <v>14297</v>
      </c>
    </row>
    <row r="47" spans="1:8" ht="12.75">
      <c r="A47">
        <v>1987</v>
      </c>
      <c r="B47">
        <v>48350</v>
      </c>
      <c r="C47">
        <v>36440</v>
      </c>
      <c r="D47">
        <v>48350</v>
      </c>
      <c r="E47">
        <v>36440</v>
      </c>
      <c r="F47">
        <v>15999</v>
      </c>
      <c r="G47">
        <v>7276</v>
      </c>
      <c r="H47">
        <v>15584</v>
      </c>
    </row>
    <row r="48" spans="1:8" ht="12.75">
      <c r="A48">
        <v>1988</v>
      </c>
      <c r="B48">
        <v>53040</v>
      </c>
      <c r="C48">
        <v>40266</v>
      </c>
      <c r="D48">
        <v>53185</v>
      </c>
      <c r="E48">
        <v>40813</v>
      </c>
      <c r="F48">
        <v>17972</v>
      </c>
      <c r="G48">
        <v>7940</v>
      </c>
      <c r="H48">
        <v>17380</v>
      </c>
    </row>
    <row r="49" spans="1:8" ht="12.75">
      <c r="A49">
        <v>1989</v>
      </c>
      <c r="B49">
        <v>56488</v>
      </c>
      <c r="C49">
        <v>43165</v>
      </c>
      <c r="D49">
        <v>57440</v>
      </c>
      <c r="E49">
        <v>44894</v>
      </c>
      <c r="F49">
        <v>17476</v>
      </c>
      <c r="G49">
        <v>8734</v>
      </c>
      <c r="H49">
        <v>18249</v>
      </c>
    </row>
    <row r="50" spans="1:8" ht="12.75">
      <c r="A50">
        <v>1990</v>
      </c>
      <c r="B50">
        <v>57787</v>
      </c>
      <c r="C50">
        <v>44374</v>
      </c>
      <c r="D50">
        <v>59163</v>
      </c>
      <c r="E50">
        <v>46241</v>
      </c>
      <c r="F50">
        <v>17460</v>
      </c>
      <c r="G50">
        <v>8734</v>
      </c>
      <c r="H50">
        <v>18067</v>
      </c>
    </row>
    <row r="51" spans="1:8" ht="12.75">
      <c r="A51">
        <v>1991</v>
      </c>
      <c r="B51">
        <v>56285</v>
      </c>
      <c r="C51">
        <v>43265</v>
      </c>
      <c r="D51">
        <v>59163</v>
      </c>
      <c r="E51">
        <v>46241</v>
      </c>
      <c r="F51">
        <v>18473</v>
      </c>
      <c r="G51">
        <v>8647</v>
      </c>
      <c r="H51">
        <v>17705</v>
      </c>
    </row>
    <row r="52" spans="1:8" ht="12.75">
      <c r="A52">
        <v>1992</v>
      </c>
      <c r="B52">
        <v>57695</v>
      </c>
      <c r="C52">
        <v>47902</v>
      </c>
      <c r="D52">
        <v>62050</v>
      </c>
      <c r="E52">
        <v>50060</v>
      </c>
      <c r="F52">
        <v>19157</v>
      </c>
      <c r="G52">
        <v>9110</v>
      </c>
      <c r="H52">
        <v>17320</v>
      </c>
    </row>
    <row r="53" spans="1:8" ht="12.75">
      <c r="A53">
        <v>1993</v>
      </c>
      <c r="B53">
        <v>64055</v>
      </c>
      <c r="C53">
        <v>53782</v>
      </c>
      <c r="D53">
        <v>67650</v>
      </c>
      <c r="E53">
        <v>55660</v>
      </c>
      <c r="F53">
        <v>19310</v>
      </c>
      <c r="G53">
        <v>10021</v>
      </c>
      <c r="H53">
        <v>17666</v>
      </c>
    </row>
    <row r="54" spans="1:8" ht="12.75">
      <c r="A54">
        <v>1994</v>
      </c>
      <c r="B54">
        <v>72839</v>
      </c>
      <c r="C54">
        <v>61892</v>
      </c>
      <c r="D54">
        <v>76530</v>
      </c>
      <c r="E54">
        <v>64090</v>
      </c>
      <c r="F54">
        <v>22766</v>
      </c>
      <c r="G54">
        <v>11524</v>
      </c>
      <c r="H54">
        <v>19786</v>
      </c>
    </row>
    <row r="55" spans="1:8" ht="12.75">
      <c r="A55">
        <v>1995</v>
      </c>
      <c r="D55">
        <v>82652</v>
      </c>
      <c r="E55">
        <v>69858</v>
      </c>
      <c r="F55">
        <v>24793</v>
      </c>
      <c r="G55">
        <v>12677</v>
      </c>
      <c r="H55">
        <v>21567</v>
      </c>
    </row>
    <row r="56" spans="1:8" ht="12.75">
      <c r="A56">
        <v>1996</v>
      </c>
      <c r="D56">
        <v>88438</v>
      </c>
      <c r="E56">
        <v>74748</v>
      </c>
      <c r="F56">
        <v>26528</v>
      </c>
      <c r="G56">
        <v>13310</v>
      </c>
      <c r="H56">
        <v>22645</v>
      </c>
    </row>
    <row r="57" spans="1:8" ht="12.75">
      <c r="A57">
        <v>1997</v>
      </c>
      <c r="B57">
        <v>98876</v>
      </c>
      <c r="C57">
        <v>81678</v>
      </c>
      <c r="D57">
        <v>99830</v>
      </c>
      <c r="E57">
        <v>85040</v>
      </c>
      <c r="F57" s="2">
        <v>27880.928</v>
      </c>
      <c r="G57">
        <v>15550</v>
      </c>
      <c r="H57">
        <v>26120</v>
      </c>
    </row>
    <row r="58" spans="1:8" ht="12.75">
      <c r="A58">
        <v>1998</v>
      </c>
      <c r="B58">
        <v>98809</v>
      </c>
      <c r="C58">
        <v>81629</v>
      </c>
      <c r="D58">
        <v>102500</v>
      </c>
      <c r="E58">
        <v>87360</v>
      </c>
      <c r="F58" s="2">
        <v>27964.570784</v>
      </c>
      <c r="G58">
        <v>15870</v>
      </c>
      <c r="H58">
        <v>26230</v>
      </c>
    </row>
    <row r="59" spans="1:8" ht="12.75">
      <c r="A59">
        <v>1999</v>
      </c>
      <c r="B59">
        <v>105706</v>
      </c>
      <c r="C59">
        <v>87860</v>
      </c>
      <c r="D59">
        <v>108040</v>
      </c>
      <c r="E59">
        <v>92680</v>
      </c>
      <c r="F59" s="2">
        <v>28887.401619872</v>
      </c>
      <c r="G59">
        <v>17160</v>
      </c>
      <c r="H59">
        <v>28200</v>
      </c>
    </row>
    <row r="60" spans="1:8" ht="12.75">
      <c r="A60">
        <v>2000</v>
      </c>
      <c r="B60">
        <v>114603</v>
      </c>
      <c r="C60">
        <v>96392</v>
      </c>
      <c r="D60" s="2">
        <f>D59*1.09</f>
        <v>117763.6</v>
      </c>
      <c r="E60">
        <v>101077</v>
      </c>
      <c r="F60" s="2">
        <v>32151.678002917535</v>
      </c>
      <c r="G60">
        <v>18792</v>
      </c>
      <c r="H60">
        <v>30187</v>
      </c>
    </row>
    <row r="61" spans="1:8" ht="12.75">
      <c r="A61">
        <v>2001</v>
      </c>
      <c r="B61">
        <v>107036</v>
      </c>
      <c r="C61">
        <v>89710</v>
      </c>
      <c r="D61" s="2">
        <f>D60*0.94</f>
        <v>110697.784</v>
      </c>
      <c r="E61">
        <v>94873</v>
      </c>
      <c r="F61" s="2">
        <f>F60*0.975</f>
        <v>31347.886052844595</v>
      </c>
      <c r="G61">
        <v>17595</v>
      </c>
      <c r="H61">
        <v>28724</v>
      </c>
    </row>
    <row r="62" spans="1:8" ht="12.75">
      <c r="A62">
        <v>2002</v>
      </c>
      <c r="B62" s="3">
        <f>B61*1.065</f>
        <v>113993.34</v>
      </c>
      <c r="C62" s="3">
        <f>C61*1.05</f>
        <v>94195.5</v>
      </c>
      <c r="D62" s="2">
        <f>D61*1.08</f>
        <v>119553.60672000001</v>
      </c>
      <c r="E62" s="2">
        <f>E61*1.06</f>
        <v>100565.38</v>
      </c>
      <c r="F62" s="2">
        <f>F61*0.992</f>
        <v>31097.102964421836</v>
      </c>
      <c r="G62" s="3">
        <f>G61*1.012</f>
        <v>17806.14</v>
      </c>
      <c r="H62" s="3">
        <f>H61*1.041</f>
        <v>29901.683999999997</v>
      </c>
    </row>
    <row r="63" spans="1:8" ht="12.75">
      <c r="A63">
        <v>2003</v>
      </c>
      <c r="B63" s="3">
        <f>B62*1.032</f>
        <v>117641.12688</v>
      </c>
      <c r="C63" s="3">
        <f>C62*1.035</f>
        <v>97492.3425</v>
      </c>
      <c r="D63" s="2">
        <f>D62*1.05</f>
        <v>125531.28705600002</v>
      </c>
      <c r="E63" s="2">
        <f>E62*1.02</f>
        <v>102576.6876</v>
      </c>
      <c r="F63" s="2">
        <f>F62*1.061</f>
        <v>32994.02624525157</v>
      </c>
      <c r="G63" s="3">
        <f>G62*1.045</f>
        <v>18607.416299999997</v>
      </c>
      <c r="H63" s="3">
        <f>H62*1.039</f>
        <v>31067.849675999994</v>
      </c>
    </row>
    <row r="64" spans="1:8" ht="12.75">
      <c r="A64">
        <v>2004</v>
      </c>
      <c r="B64" s="3">
        <f>B63*1.122</f>
        <v>131993.34435936</v>
      </c>
      <c r="C64" s="3">
        <f>C63*1.131</f>
        <v>110263.8393675</v>
      </c>
      <c r="D64" s="2">
        <f>D63*1.115</f>
        <v>139967.38506744002</v>
      </c>
      <c r="E64" s="2">
        <f>E63*1.127</f>
        <v>115603.92692520001</v>
      </c>
      <c r="G64" s="3">
        <f>G63*1.141</f>
        <v>21231.061998299996</v>
      </c>
      <c r="H64" s="3">
        <f>H63*1.117</f>
        <v>34702.78808809199</v>
      </c>
    </row>
    <row r="67" ht="12.75">
      <c r="A67" t="s"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1"/>
  <sheetViews>
    <sheetView workbookViewId="0" topLeftCell="A16">
      <selection activeCell="A39" sqref="A39"/>
    </sheetView>
  </sheetViews>
  <sheetFormatPr defaultColWidth="9.140625" defaultRowHeight="12.75"/>
  <cols>
    <col min="1" max="1" width="33.00390625" style="0" bestFit="1" customWidth="1"/>
    <col min="2" max="4" width="9.421875" style="0" customWidth="1"/>
    <col min="5" max="5" width="11.00390625" style="0" customWidth="1"/>
    <col min="8" max="8" width="9.8515625" style="0" customWidth="1"/>
    <col min="9" max="9" width="10.140625" style="0" customWidth="1"/>
    <col min="18" max="18" width="33.00390625" style="0" bestFit="1" customWidth="1"/>
  </cols>
  <sheetData>
    <row r="1" spans="6:35" ht="12.75">
      <c r="F1" s="4" t="s">
        <v>19</v>
      </c>
      <c r="G1" s="4"/>
      <c r="H1" s="4"/>
      <c r="I1" s="4"/>
      <c r="J1" s="4"/>
      <c r="K1" s="4"/>
      <c r="L1" s="4"/>
      <c r="M1" s="4"/>
      <c r="N1" s="4"/>
      <c r="O1" s="4"/>
      <c r="P1" s="4"/>
      <c r="W1" s="4" t="s">
        <v>20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2.75">
      <c r="A2" s="1" t="s">
        <v>21</v>
      </c>
      <c r="B2" s="1"/>
      <c r="C2" s="1">
        <v>2004</v>
      </c>
      <c r="D2" s="1">
        <v>2003</v>
      </c>
      <c r="E2" s="1">
        <v>2002</v>
      </c>
      <c r="F2" s="1">
        <v>2001</v>
      </c>
      <c r="G2" s="1">
        <v>2000</v>
      </c>
      <c r="H2" s="1">
        <v>1999</v>
      </c>
      <c r="I2" s="1">
        <v>1998</v>
      </c>
      <c r="J2" s="1">
        <v>1997</v>
      </c>
      <c r="K2" s="1">
        <v>1996</v>
      </c>
      <c r="L2" s="1">
        <v>1995</v>
      </c>
      <c r="M2" s="1">
        <v>1994</v>
      </c>
      <c r="N2" s="1">
        <v>1987</v>
      </c>
      <c r="O2" s="1">
        <v>1985</v>
      </c>
      <c r="P2" s="1">
        <v>1984</v>
      </c>
      <c r="R2" s="1" t="s">
        <v>21</v>
      </c>
      <c r="T2" s="1">
        <v>2004</v>
      </c>
      <c r="U2" s="1">
        <v>2003</v>
      </c>
      <c r="V2" s="1">
        <v>2002</v>
      </c>
      <c r="W2" s="1">
        <v>2001</v>
      </c>
      <c r="X2" s="1">
        <v>2000</v>
      </c>
      <c r="Y2" s="1">
        <v>1999</v>
      </c>
      <c r="Z2" s="1">
        <v>1998</v>
      </c>
      <c r="AA2" s="1">
        <v>1997</v>
      </c>
      <c r="AB2" s="1">
        <v>1996</v>
      </c>
      <c r="AC2" s="1">
        <v>1995</v>
      </c>
      <c r="AD2" s="1">
        <v>1994</v>
      </c>
      <c r="AE2" s="1">
        <v>1987</v>
      </c>
      <c r="AF2" s="1">
        <v>1986</v>
      </c>
      <c r="AG2" s="1">
        <v>1985</v>
      </c>
      <c r="AH2" s="1">
        <v>1984</v>
      </c>
      <c r="AI2" s="1">
        <v>1981</v>
      </c>
    </row>
    <row r="3" spans="1:35" ht="12.75">
      <c r="A3" t="s">
        <v>22</v>
      </c>
      <c r="C3">
        <v>258</v>
      </c>
      <c r="D3">
        <v>255</v>
      </c>
      <c r="E3">
        <v>276</v>
      </c>
      <c r="F3">
        <v>227</v>
      </c>
      <c r="G3">
        <v>317</v>
      </c>
      <c r="H3">
        <v>218</v>
      </c>
      <c r="I3">
        <v>237</v>
      </c>
      <c r="J3">
        <v>283</v>
      </c>
      <c r="K3">
        <v>136</v>
      </c>
      <c r="L3">
        <v>52</v>
      </c>
      <c r="M3">
        <v>63</v>
      </c>
      <c r="N3">
        <v>72</v>
      </c>
      <c r="O3">
        <v>64</v>
      </c>
      <c r="P3">
        <v>79</v>
      </c>
      <c r="R3" t="s">
        <v>22</v>
      </c>
      <c r="T3">
        <v>216</v>
      </c>
      <c r="U3">
        <v>413</v>
      </c>
      <c r="V3">
        <v>429</v>
      </c>
      <c r="W3">
        <v>384</v>
      </c>
      <c r="X3">
        <v>394</v>
      </c>
      <c r="Y3">
        <v>1281</v>
      </c>
      <c r="Z3">
        <v>906</v>
      </c>
      <c r="AA3">
        <v>462</v>
      </c>
      <c r="AB3">
        <v>410</v>
      </c>
      <c r="AC3">
        <v>89</v>
      </c>
      <c r="AD3">
        <v>142</v>
      </c>
      <c r="AE3">
        <v>106</v>
      </c>
      <c r="AF3">
        <v>98</v>
      </c>
      <c r="AG3">
        <v>104</v>
      </c>
      <c r="AH3">
        <v>109</v>
      </c>
      <c r="AI3">
        <v>80</v>
      </c>
    </row>
    <row r="4" spans="1:35" ht="12.75">
      <c r="A4" t="s">
        <v>23</v>
      </c>
      <c r="C4">
        <v>156</v>
      </c>
      <c r="D4">
        <v>58</v>
      </c>
      <c r="E4">
        <v>361</v>
      </c>
      <c r="F4">
        <v>352</v>
      </c>
      <c r="G4">
        <v>337</v>
      </c>
      <c r="H4">
        <v>287</v>
      </c>
      <c r="I4">
        <v>123</v>
      </c>
      <c r="J4">
        <v>143</v>
      </c>
      <c r="K4">
        <v>193</v>
      </c>
      <c r="L4">
        <v>98</v>
      </c>
      <c r="M4">
        <v>129</v>
      </c>
      <c r="N4">
        <v>118</v>
      </c>
      <c r="O4">
        <v>113</v>
      </c>
      <c r="P4">
        <v>104</v>
      </c>
      <c r="R4" t="s">
        <v>23</v>
      </c>
      <c r="T4">
        <v>305</v>
      </c>
      <c r="U4">
        <v>171</v>
      </c>
      <c r="V4">
        <v>845</v>
      </c>
      <c r="W4">
        <v>890</v>
      </c>
      <c r="X4">
        <v>780</v>
      </c>
      <c r="Y4">
        <v>725</v>
      </c>
      <c r="Z4">
        <v>537</v>
      </c>
      <c r="AA4">
        <v>294</v>
      </c>
      <c r="AB4">
        <v>294</v>
      </c>
      <c r="AC4">
        <v>179</v>
      </c>
      <c r="AD4">
        <v>227</v>
      </c>
      <c r="AE4">
        <v>228</v>
      </c>
      <c r="AF4">
        <v>186</v>
      </c>
      <c r="AG4">
        <v>157</v>
      </c>
      <c r="AH4">
        <v>165</v>
      </c>
      <c r="AI4">
        <v>186</v>
      </c>
    </row>
    <row r="5" spans="1:35" ht="12.75">
      <c r="A5" t="s">
        <v>24</v>
      </c>
      <c r="C5">
        <v>1086</v>
      </c>
      <c r="D5">
        <v>664</v>
      </c>
      <c r="E5">
        <v>600</v>
      </c>
      <c r="F5">
        <v>401</v>
      </c>
      <c r="G5">
        <v>406</v>
      </c>
      <c r="H5">
        <v>330</v>
      </c>
      <c r="I5">
        <v>476</v>
      </c>
      <c r="J5">
        <v>387</v>
      </c>
      <c r="K5">
        <v>209</v>
      </c>
      <c r="L5">
        <v>146</v>
      </c>
      <c r="M5">
        <v>231</v>
      </c>
      <c r="N5">
        <v>199</v>
      </c>
      <c r="O5">
        <v>194</v>
      </c>
      <c r="P5">
        <v>199</v>
      </c>
      <c r="R5" t="s">
        <v>24</v>
      </c>
      <c r="T5">
        <v>6600</v>
      </c>
      <c r="U5">
        <v>5616</v>
      </c>
      <c r="V5">
        <v>1412</v>
      </c>
      <c r="W5">
        <v>2242</v>
      </c>
      <c r="X5">
        <v>2439</v>
      </c>
      <c r="Y5">
        <v>2074</v>
      </c>
      <c r="Z5">
        <v>2546</v>
      </c>
      <c r="AA5">
        <v>2143</v>
      </c>
      <c r="AB5">
        <v>1079</v>
      </c>
      <c r="AC5">
        <v>819</v>
      </c>
      <c r="AD5">
        <v>1478</v>
      </c>
      <c r="AE5">
        <v>1032</v>
      </c>
      <c r="AF5">
        <v>931</v>
      </c>
      <c r="AG5">
        <v>896</v>
      </c>
      <c r="AH5">
        <v>859</v>
      </c>
      <c r="AI5">
        <v>925</v>
      </c>
    </row>
    <row r="6" spans="1:21" ht="12.75">
      <c r="A6" t="s">
        <v>62</v>
      </c>
      <c r="C6">
        <v>2307</v>
      </c>
      <c r="D6">
        <v>2114</v>
      </c>
      <c r="R6" t="s">
        <v>62</v>
      </c>
      <c r="T6">
        <v>15477</v>
      </c>
      <c r="U6">
        <v>15646</v>
      </c>
    </row>
    <row r="7" spans="1:21" ht="12.75">
      <c r="A7" t="s">
        <v>63</v>
      </c>
      <c r="C7">
        <v>3477</v>
      </c>
      <c r="D7">
        <v>2375</v>
      </c>
      <c r="R7" t="s">
        <v>63</v>
      </c>
      <c r="T7">
        <v>21061</v>
      </c>
      <c r="U7">
        <v>18218</v>
      </c>
    </row>
    <row r="8" spans="1:30" ht="12.75">
      <c r="A8" t="s">
        <v>25</v>
      </c>
      <c r="E8">
        <v>17</v>
      </c>
      <c r="F8">
        <v>21</v>
      </c>
      <c r="G8">
        <v>18</v>
      </c>
      <c r="H8">
        <v>14</v>
      </c>
      <c r="I8">
        <v>12</v>
      </c>
      <c r="J8">
        <v>17</v>
      </c>
      <c r="K8">
        <v>11</v>
      </c>
      <c r="L8">
        <v>10</v>
      </c>
      <c r="M8">
        <v>9</v>
      </c>
      <c r="N8">
        <v>9</v>
      </c>
      <c r="O8">
        <v>11</v>
      </c>
      <c r="P8">
        <v>13</v>
      </c>
      <c r="R8" t="s">
        <v>25</v>
      </c>
      <c r="V8">
        <v>188</v>
      </c>
      <c r="W8">
        <v>233</v>
      </c>
      <c r="X8">
        <v>191</v>
      </c>
      <c r="Y8">
        <v>144</v>
      </c>
      <c r="Z8">
        <v>107</v>
      </c>
      <c r="AA8">
        <v>145</v>
      </c>
      <c r="AB8">
        <v>86</v>
      </c>
      <c r="AC8">
        <v>77</v>
      </c>
      <c r="AD8">
        <v>96</v>
      </c>
    </row>
    <row r="9" spans="1:30" ht="12.75">
      <c r="A9" t="s">
        <v>26</v>
      </c>
      <c r="E9">
        <v>2594</v>
      </c>
      <c r="F9">
        <v>2304</v>
      </c>
      <c r="G9">
        <v>2764</v>
      </c>
      <c r="H9">
        <v>2344</v>
      </c>
      <c r="I9">
        <v>2447</v>
      </c>
      <c r="J9">
        <v>2322</v>
      </c>
      <c r="K9">
        <v>2062</v>
      </c>
      <c r="L9">
        <v>1595</v>
      </c>
      <c r="M9">
        <v>1780</v>
      </c>
      <c r="N9">
        <v>1182</v>
      </c>
      <c r="O9">
        <v>1027</v>
      </c>
      <c r="P9">
        <v>984</v>
      </c>
      <c r="R9" t="s">
        <v>26</v>
      </c>
      <c r="V9">
        <v>15987</v>
      </c>
      <c r="W9">
        <v>15534</v>
      </c>
      <c r="X9">
        <v>18314</v>
      </c>
      <c r="Y9">
        <v>17280</v>
      </c>
      <c r="Z9">
        <v>16595</v>
      </c>
      <c r="AA9">
        <v>14307</v>
      </c>
      <c r="AB9">
        <v>12317</v>
      </c>
      <c r="AC9">
        <v>10753</v>
      </c>
      <c r="AD9">
        <v>12196</v>
      </c>
    </row>
    <row r="10" spans="1:28" ht="12.75">
      <c r="A10" t="s">
        <v>27</v>
      </c>
      <c r="E10">
        <v>59</v>
      </c>
      <c r="F10">
        <v>68</v>
      </c>
      <c r="G10">
        <v>85</v>
      </c>
      <c r="H10">
        <v>93</v>
      </c>
      <c r="I10">
        <v>105</v>
      </c>
      <c r="J10">
        <v>117</v>
      </c>
      <c r="K10">
        <v>97</v>
      </c>
      <c r="N10">
        <v>35</v>
      </c>
      <c r="O10">
        <v>34</v>
      </c>
      <c r="P10">
        <v>39</v>
      </c>
      <c r="R10" t="s">
        <v>27</v>
      </c>
      <c r="V10">
        <v>357</v>
      </c>
      <c r="W10">
        <v>424</v>
      </c>
      <c r="X10">
        <v>538</v>
      </c>
      <c r="Y10">
        <v>914</v>
      </c>
      <c r="Z10">
        <v>1357</v>
      </c>
      <c r="AA10">
        <v>1462</v>
      </c>
      <c r="AB10">
        <v>1367</v>
      </c>
    </row>
    <row r="11" spans="1:30" ht="12.75">
      <c r="A11" t="s">
        <v>28</v>
      </c>
      <c r="E11">
        <v>3345</v>
      </c>
      <c r="F11">
        <v>1985</v>
      </c>
      <c r="G11">
        <v>2259</v>
      </c>
      <c r="H11">
        <v>1654</v>
      </c>
      <c r="I11">
        <v>1773</v>
      </c>
      <c r="J11">
        <v>1413</v>
      </c>
      <c r="K11">
        <v>1431</v>
      </c>
      <c r="L11">
        <v>1030</v>
      </c>
      <c r="M11">
        <v>965</v>
      </c>
      <c r="R11" t="s">
        <v>28</v>
      </c>
      <c r="V11">
        <v>24390</v>
      </c>
      <c r="W11">
        <v>15563</v>
      </c>
      <c r="X11">
        <v>17729</v>
      </c>
      <c r="Y11">
        <v>14716</v>
      </c>
      <c r="Z11">
        <v>12959</v>
      </c>
      <c r="AA11">
        <v>10361</v>
      </c>
      <c r="AB11">
        <v>12058</v>
      </c>
      <c r="AC11">
        <v>8753</v>
      </c>
      <c r="AD11">
        <v>8202</v>
      </c>
    </row>
    <row r="12" spans="1:30" ht="12.75">
      <c r="A12" t="s">
        <v>29</v>
      </c>
      <c r="E12">
        <v>75</v>
      </c>
      <c r="F12">
        <v>63</v>
      </c>
      <c r="G12">
        <v>102</v>
      </c>
      <c r="H12">
        <v>82</v>
      </c>
      <c r="I12">
        <v>140</v>
      </c>
      <c r="J12">
        <v>186</v>
      </c>
      <c r="K12">
        <v>99</v>
      </c>
      <c r="L12">
        <v>78</v>
      </c>
      <c r="M12">
        <v>78</v>
      </c>
      <c r="R12" t="s">
        <v>29</v>
      </c>
      <c r="V12">
        <v>535</v>
      </c>
      <c r="W12">
        <v>566</v>
      </c>
      <c r="X12">
        <v>912</v>
      </c>
      <c r="Y12">
        <v>832</v>
      </c>
      <c r="Z12">
        <v>580</v>
      </c>
      <c r="AA12">
        <v>1300</v>
      </c>
      <c r="AB12">
        <v>768</v>
      </c>
      <c r="AC12">
        <v>607</v>
      </c>
      <c r="AD12">
        <v>645</v>
      </c>
    </row>
    <row r="13" spans="1:35" ht="12.75">
      <c r="A13" t="s">
        <v>30</v>
      </c>
      <c r="C13">
        <v>93</v>
      </c>
      <c r="D13">
        <v>20</v>
      </c>
      <c r="E13">
        <v>14</v>
      </c>
      <c r="F13">
        <v>16</v>
      </c>
      <c r="G13">
        <v>21</v>
      </c>
      <c r="H13">
        <v>11</v>
      </c>
      <c r="I13">
        <v>13</v>
      </c>
      <c r="J13">
        <v>15</v>
      </c>
      <c r="K13">
        <v>18</v>
      </c>
      <c r="M13">
        <v>2</v>
      </c>
      <c r="N13">
        <v>25</v>
      </c>
      <c r="O13">
        <v>21</v>
      </c>
      <c r="P13">
        <v>19</v>
      </c>
      <c r="R13" t="s">
        <v>30</v>
      </c>
      <c r="T13">
        <v>102</v>
      </c>
      <c r="V13">
        <v>18</v>
      </c>
      <c r="W13">
        <v>20</v>
      </c>
      <c r="X13">
        <v>16</v>
      </c>
      <c r="Y13">
        <v>9</v>
      </c>
      <c r="Z13">
        <v>166</v>
      </c>
      <c r="AA13">
        <v>4</v>
      </c>
      <c r="AB13">
        <v>24</v>
      </c>
      <c r="AD13">
        <v>4</v>
      </c>
      <c r="AE13">
        <v>14</v>
      </c>
      <c r="AF13">
        <v>11</v>
      </c>
      <c r="AG13">
        <v>13</v>
      </c>
      <c r="AH13">
        <v>9</v>
      </c>
      <c r="AI13">
        <v>4</v>
      </c>
    </row>
    <row r="14" spans="1:30" ht="12.75">
      <c r="A14" t="s">
        <v>31</v>
      </c>
      <c r="C14">
        <v>88</v>
      </c>
      <c r="D14">
        <v>240</v>
      </c>
      <c r="E14">
        <v>23</v>
      </c>
      <c r="F14">
        <v>26</v>
      </c>
      <c r="G14">
        <v>22</v>
      </c>
      <c r="H14">
        <v>11</v>
      </c>
      <c r="I14">
        <v>28</v>
      </c>
      <c r="J14">
        <v>9</v>
      </c>
      <c r="K14">
        <v>5</v>
      </c>
      <c r="M14">
        <v>12</v>
      </c>
      <c r="N14">
        <v>19</v>
      </c>
      <c r="O14">
        <v>20</v>
      </c>
      <c r="P14">
        <v>13</v>
      </c>
      <c r="R14" t="s">
        <v>31</v>
      </c>
      <c r="T14">
        <v>421</v>
      </c>
      <c r="V14">
        <v>58</v>
      </c>
      <c r="W14">
        <v>47</v>
      </c>
      <c r="X14">
        <v>56</v>
      </c>
      <c r="Y14">
        <v>50</v>
      </c>
      <c r="Z14">
        <v>127</v>
      </c>
      <c r="AA14">
        <v>43</v>
      </c>
      <c r="AB14">
        <v>12</v>
      </c>
      <c r="AD14">
        <v>79</v>
      </c>
    </row>
    <row r="15" spans="1:30" ht="12.75">
      <c r="A15" t="s">
        <v>32</v>
      </c>
      <c r="E15">
        <v>145</v>
      </c>
      <c r="F15">
        <v>148</v>
      </c>
      <c r="G15">
        <v>141</v>
      </c>
      <c r="H15">
        <v>140</v>
      </c>
      <c r="I15">
        <v>201</v>
      </c>
      <c r="J15">
        <v>184</v>
      </c>
      <c r="K15">
        <v>168</v>
      </c>
      <c r="L15">
        <v>100</v>
      </c>
      <c r="M15">
        <v>98</v>
      </c>
      <c r="N15">
        <v>43</v>
      </c>
      <c r="O15">
        <v>40</v>
      </c>
      <c r="P15">
        <v>39</v>
      </c>
      <c r="R15" t="s">
        <v>32</v>
      </c>
      <c r="V15">
        <v>1119</v>
      </c>
      <c r="W15">
        <v>2010</v>
      </c>
      <c r="X15">
        <v>1893</v>
      </c>
      <c r="Y15">
        <v>1792</v>
      </c>
      <c r="Z15">
        <v>1750</v>
      </c>
      <c r="AA15">
        <v>1363</v>
      </c>
      <c r="AB15">
        <v>1221</v>
      </c>
      <c r="AC15">
        <v>1110</v>
      </c>
      <c r="AD15">
        <v>1173</v>
      </c>
    </row>
    <row r="16" spans="1:35" ht="12.75">
      <c r="A16" t="s">
        <v>33</v>
      </c>
      <c r="C16">
        <v>170</v>
      </c>
      <c r="D16">
        <v>110</v>
      </c>
      <c r="E16">
        <v>23</v>
      </c>
      <c r="F16">
        <v>98</v>
      </c>
      <c r="G16">
        <v>109</v>
      </c>
      <c r="H16">
        <v>60</v>
      </c>
      <c r="I16">
        <v>146</v>
      </c>
      <c r="J16">
        <v>91</v>
      </c>
      <c r="K16">
        <v>58</v>
      </c>
      <c r="L16">
        <v>28</v>
      </c>
      <c r="M16">
        <v>74</v>
      </c>
      <c r="N16">
        <v>64</v>
      </c>
      <c r="O16">
        <v>48</v>
      </c>
      <c r="P16">
        <v>47</v>
      </c>
      <c r="R16" t="s">
        <v>33</v>
      </c>
      <c r="T16">
        <v>345</v>
      </c>
      <c r="U16">
        <v>294</v>
      </c>
      <c r="V16">
        <v>68</v>
      </c>
      <c r="W16">
        <v>105</v>
      </c>
      <c r="X16">
        <v>81</v>
      </c>
      <c r="Y16">
        <v>126</v>
      </c>
      <c r="Z16">
        <v>426</v>
      </c>
      <c r="AA16">
        <v>305</v>
      </c>
      <c r="AB16">
        <v>79</v>
      </c>
      <c r="AC16">
        <v>279</v>
      </c>
      <c r="AD16">
        <v>74</v>
      </c>
      <c r="AE16">
        <v>71</v>
      </c>
      <c r="AF16">
        <v>66</v>
      </c>
      <c r="AG16">
        <v>62</v>
      </c>
      <c r="AH16">
        <v>58</v>
      </c>
      <c r="AI16">
        <v>69</v>
      </c>
    </row>
    <row r="17" spans="1:21" ht="12.75">
      <c r="A17" t="s">
        <v>64</v>
      </c>
      <c r="C17">
        <v>190</v>
      </c>
      <c r="D17">
        <v>166</v>
      </c>
      <c r="R17" t="s">
        <v>64</v>
      </c>
      <c r="T17">
        <v>2588</v>
      </c>
      <c r="U17">
        <v>2237</v>
      </c>
    </row>
    <row r="18" spans="1:21" ht="12.75">
      <c r="A18" t="s">
        <v>65</v>
      </c>
      <c r="C18">
        <v>341</v>
      </c>
      <c r="D18">
        <v>260</v>
      </c>
      <c r="R18" t="s">
        <v>65</v>
      </c>
      <c r="T18">
        <v>3269</v>
      </c>
      <c r="U18">
        <v>2755</v>
      </c>
    </row>
    <row r="19" spans="1:28" ht="12.75">
      <c r="A19" t="s">
        <v>34</v>
      </c>
      <c r="E19">
        <v>4</v>
      </c>
      <c r="F19">
        <v>22</v>
      </c>
      <c r="G19">
        <v>17</v>
      </c>
      <c r="H19">
        <v>1</v>
      </c>
      <c r="I19">
        <v>1</v>
      </c>
      <c r="J19">
        <v>1</v>
      </c>
      <c r="K19">
        <v>1</v>
      </c>
      <c r="N19">
        <v>1</v>
      </c>
      <c r="O19">
        <v>3</v>
      </c>
      <c r="P19">
        <v>2</v>
      </c>
      <c r="R19" t="s">
        <v>34</v>
      </c>
      <c r="V19">
        <v>28</v>
      </c>
      <c r="W19">
        <v>76</v>
      </c>
      <c r="X19">
        <v>59</v>
      </c>
      <c r="Y19">
        <v>11</v>
      </c>
      <c r="Z19">
        <v>16</v>
      </c>
      <c r="AA19">
        <v>18</v>
      </c>
      <c r="AB19">
        <v>9</v>
      </c>
    </row>
    <row r="20" spans="1:30" ht="12.75">
      <c r="A20" t="s">
        <v>35</v>
      </c>
      <c r="E20">
        <v>234</v>
      </c>
      <c r="F20">
        <v>311</v>
      </c>
      <c r="G20">
        <v>320</v>
      </c>
      <c r="H20">
        <v>185</v>
      </c>
      <c r="I20">
        <v>314</v>
      </c>
      <c r="J20">
        <v>243</v>
      </c>
      <c r="K20">
        <v>167</v>
      </c>
      <c r="L20">
        <v>114</v>
      </c>
      <c r="M20">
        <v>184</v>
      </c>
      <c r="N20">
        <v>135</v>
      </c>
      <c r="O20">
        <v>110</v>
      </c>
      <c r="P20">
        <v>107</v>
      </c>
      <c r="R20" t="s">
        <v>35</v>
      </c>
      <c r="V20">
        <v>2087</v>
      </c>
      <c r="W20">
        <v>2839</v>
      </c>
      <c r="X20">
        <v>2880</v>
      </c>
      <c r="Y20">
        <v>2086</v>
      </c>
      <c r="Z20">
        <v>2386</v>
      </c>
      <c r="AA20">
        <v>2111</v>
      </c>
      <c r="AB20">
        <v>1415</v>
      </c>
      <c r="AC20">
        <v>1732</v>
      </c>
      <c r="AD20">
        <v>2009</v>
      </c>
    </row>
    <row r="21" spans="1:30" ht="12.75">
      <c r="A21" t="s">
        <v>36</v>
      </c>
      <c r="E21">
        <v>7</v>
      </c>
      <c r="F21">
        <v>8</v>
      </c>
      <c r="G21">
        <v>8</v>
      </c>
      <c r="H21">
        <v>6</v>
      </c>
      <c r="I21">
        <v>7</v>
      </c>
      <c r="J21">
        <v>7</v>
      </c>
      <c r="K21">
        <v>1</v>
      </c>
      <c r="M21">
        <v>8</v>
      </c>
      <c r="R21" t="s">
        <v>36</v>
      </c>
      <c r="V21">
        <v>39</v>
      </c>
      <c r="W21">
        <v>68</v>
      </c>
      <c r="X21">
        <v>77</v>
      </c>
      <c r="Y21">
        <v>56</v>
      </c>
      <c r="Z21">
        <v>54</v>
      </c>
      <c r="AA21">
        <v>24</v>
      </c>
      <c r="AB21">
        <v>16</v>
      </c>
      <c r="AD21">
        <v>127</v>
      </c>
    </row>
    <row r="22" spans="1:27" ht="12.75">
      <c r="A22" t="s">
        <v>37</v>
      </c>
      <c r="E22">
        <v>2</v>
      </c>
      <c r="F22">
        <v>3</v>
      </c>
      <c r="G22">
        <v>4</v>
      </c>
      <c r="H22">
        <v>2229</v>
      </c>
      <c r="I22">
        <v>4</v>
      </c>
      <c r="J22">
        <v>3</v>
      </c>
      <c r="R22" t="s">
        <v>37</v>
      </c>
      <c r="V22">
        <v>7</v>
      </c>
      <c r="W22">
        <v>23</v>
      </c>
      <c r="X22">
        <v>33</v>
      </c>
      <c r="Y22">
        <v>16</v>
      </c>
      <c r="Z22">
        <v>24</v>
      </c>
      <c r="AA22">
        <v>17</v>
      </c>
    </row>
    <row r="23" spans="1:35" ht="12.75">
      <c r="A23" t="s">
        <v>38</v>
      </c>
      <c r="C23">
        <v>87</v>
      </c>
      <c r="D23">
        <v>46</v>
      </c>
      <c r="E23">
        <v>52</v>
      </c>
      <c r="F23">
        <v>74</v>
      </c>
      <c r="G23">
        <v>78</v>
      </c>
      <c r="H23">
        <v>50</v>
      </c>
      <c r="I23">
        <v>64</v>
      </c>
      <c r="J23">
        <v>57</v>
      </c>
      <c r="K23">
        <v>47</v>
      </c>
      <c r="L23">
        <v>75</v>
      </c>
      <c r="M23">
        <v>73</v>
      </c>
      <c r="N23">
        <v>70</v>
      </c>
      <c r="O23">
        <v>59</v>
      </c>
      <c r="P23">
        <v>49</v>
      </c>
      <c r="R23" t="s">
        <v>38</v>
      </c>
      <c r="T23">
        <v>265</v>
      </c>
      <c r="U23">
        <v>86</v>
      </c>
      <c r="V23">
        <v>120</v>
      </c>
      <c r="W23">
        <v>188</v>
      </c>
      <c r="X23">
        <v>195</v>
      </c>
      <c r="Y23">
        <v>130</v>
      </c>
      <c r="Z23">
        <v>186</v>
      </c>
      <c r="AA23">
        <v>157</v>
      </c>
      <c r="AB23">
        <v>110</v>
      </c>
      <c r="AC23">
        <v>137</v>
      </c>
      <c r="AD23">
        <v>221</v>
      </c>
      <c r="AE23">
        <v>51</v>
      </c>
      <c r="AF23">
        <v>37</v>
      </c>
      <c r="AG23">
        <v>42</v>
      </c>
      <c r="AH23">
        <v>29</v>
      </c>
      <c r="AI23">
        <v>49</v>
      </c>
    </row>
    <row r="24" spans="1:35" ht="12.75">
      <c r="A24" t="s">
        <v>39</v>
      </c>
      <c r="C24">
        <v>591</v>
      </c>
      <c r="D24">
        <v>576</v>
      </c>
      <c r="E24">
        <v>588</v>
      </c>
      <c r="F24">
        <v>550</v>
      </c>
      <c r="G24">
        <v>602</v>
      </c>
      <c r="H24">
        <v>470</v>
      </c>
      <c r="I24">
        <v>503</v>
      </c>
      <c r="J24">
        <v>462</v>
      </c>
      <c r="K24">
        <v>456</v>
      </c>
      <c r="L24">
        <v>382</v>
      </c>
      <c r="M24">
        <v>393</v>
      </c>
      <c r="N24">
        <v>472</v>
      </c>
      <c r="O24">
        <v>434</v>
      </c>
      <c r="P24">
        <v>433</v>
      </c>
      <c r="R24" t="s">
        <v>39</v>
      </c>
      <c r="T24">
        <v>4072</v>
      </c>
      <c r="U24">
        <v>3763</v>
      </c>
      <c r="V24">
        <v>3668</v>
      </c>
      <c r="W24">
        <v>3281</v>
      </c>
      <c r="X24">
        <v>3544</v>
      </c>
      <c r="Y24">
        <v>3197</v>
      </c>
      <c r="Z24">
        <v>2491</v>
      </c>
      <c r="AA24">
        <v>2740</v>
      </c>
      <c r="AB24">
        <v>2589</v>
      </c>
      <c r="AC24">
        <v>2126</v>
      </c>
      <c r="AD24">
        <v>2432</v>
      </c>
      <c r="AE24">
        <v>2050</v>
      </c>
      <c r="AF24">
        <v>2017</v>
      </c>
      <c r="AG24">
        <v>2135</v>
      </c>
      <c r="AH24">
        <v>2113</v>
      </c>
      <c r="AI24">
        <v>1794</v>
      </c>
    </row>
    <row r="25" spans="1:34" ht="12.75">
      <c r="A25" t="s">
        <v>40</v>
      </c>
      <c r="C25">
        <v>176</v>
      </c>
      <c r="D25">
        <v>206</v>
      </c>
      <c r="E25">
        <v>111</v>
      </c>
      <c r="F25">
        <v>90</v>
      </c>
      <c r="G25">
        <v>88</v>
      </c>
      <c r="H25">
        <v>75</v>
      </c>
      <c r="I25">
        <v>96</v>
      </c>
      <c r="J25">
        <v>86</v>
      </c>
      <c r="K25">
        <v>74</v>
      </c>
      <c r="L25">
        <v>66</v>
      </c>
      <c r="M25">
        <v>63</v>
      </c>
      <c r="N25">
        <v>107</v>
      </c>
      <c r="O25">
        <v>93</v>
      </c>
      <c r="P25">
        <v>90</v>
      </c>
      <c r="R25" t="s">
        <v>40</v>
      </c>
      <c r="T25">
        <v>573</v>
      </c>
      <c r="U25">
        <v>343</v>
      </c>
      <c r="V25">
        <v>322</v>
      </c>
      <c r="W25">
        <v>257</v>
      </c>
      <c r="X25">
        <v>235</v>
      </c>
      <c r="Y25">
        <v>241</v>
      </c>
      <c r="Z25">
        <v>241</v>
      </c>
      <c r="AA25">
        <v>201</v>
      </c>
      <c r="AB25">
        <v>197</v>
      </c>
      <c r="AC25">
        <v>123</v>
      </c>
      <c r="AD25">
        <v>108</v>
      </c>
      <c r="AE25">
        <v>57</v>
      </c>
      <c r="AF25">
        <v>36</v>
      </c>
      <c r="AG25">
        <v>38</v>
      </c>
      <c r="AH25">
        <v>32</v>
      </c>
    </row>
    <row r="26" spans="1:30" ht="12.75">
      <c r="A26" t="s">
        <v>41</v>
      </c>
      <c r="C26">
        <v>40</v>
      </c>
      <c r="D26">
        <v>526</v>
      </c>
      <c r="E26">
        <v>34</v>
      </c>
      <c r="F26">
        <v>61</v>
      </c>
      <c r="G26">
        <v>58</v>
      </c>
      <c r="H26">
        <v>34</v>
      </c>
      <c r="I26">
        <v>46</v>
      </c>
      <c r="J26">
        <v>32</v>
      </c>
      <c r="K26">
        <v>23</v>
      </c>
      <c r="L26">
        <v>30</v>
      </c>
      <c r="M26">
        <v>19</v>
      </c>
      <c r="R26" t="s">
        <v>41</v>
      </c>
      <c r="T26">
        <v>327</v>
      </c>
      <c r="U26">
        <v>195</v>
      </c>
      <c r="V26">
        <v>229</v>
      </c>
      <c r="W26">
        <v>289</v>
      </c>
      <c r="X26">
        <v>271</v>
      </c>
      <c r="Y26">
        <v>253</v>
      </c>
      <c r="Z26">
        <v>272</v>
      </c>
      <c r="AA26">
        <v>207</v>
      </c>
      <c r="AB26">
        <v>166</v>
      </c>
      <c r="AC26">
        <v>150</v>
      </c>
      <c r="AD26">
        <v>127</v>
      </c>
    </row>
    <row r="27" spans="1:34" ht="12.75">
      <c r="A27" t="s">
        <v>42</v>
      </c>
      <c r="C27">
        <v>15</v>
      </c>
      <c r="D27">
        <v>9</v>
      </c>
      <c r="E27">
        <v>8</v>
      </c>
      <c r="F27">
        <v>8</v>
      </c>
      <c r="G27">
        <v>10</v>
      </c>
      <c r="H27">
        <v>9</v>
      </c>
      <c r="I27">
        <v>6</v>
      </c>
      <c r="J27">
        <v>9</v>
      </c>
      <c r="K27">
        <v>6</v>
      </c>
      <c r="L27">
        <v>5</v>
      </c>
      <c r="M27">
        <v>4</v>
      </c>
      <c r="N27">
        <v>1</v>
      </c>
      <c r="O27">
        <v>1</v>
      </c>
      <c r="P27">
        <v>1</v>
      </c>
      <c r="R27" t="s">
        <v>42</v>
      </c>
      <c r="T27">
        <v>93</v>
      </c>
      <c r="U27">
        <v>71</v>
      </c>
      <c r="V27">
        <v>82</v>
      </c>
      <c r="W27">
        <v>80</v>
      </c>
      <c r="X27">
        <v>107</v>
      </c>
      <c r="Y27">
        <v>96</v>
      </c>
      <c r="Z27">
        <v>40</v>
      </c>
      <c r="AA27">
        <v>79</v>
      </c>
      <c r="AB27">
        <v>51</v>
      </c>
      <c r="AC27">
        <v>41</v>
      </c>
      <c r="AD27">
        <v>33</v>
      </c>
      <c r="AE27">
        <v>12</v>
      </c>
      <c r="AF27">
        <v>13</v>
      </c>
      <c r="AG27">
        <v>15</v>
      </c>
      <c r="AH27">
        <v>17</v>
      </c>
    </row>
    <row r="28" spans="1:34" ht="12.75">
      <c r="A28" t="s">
        <v>43</v>
      </c>
      <c r="C28">
        <v>2036</v>
      </c>
      <c r="D28">
        <v>1783</v>
      </c>
      <c r="E28">
        <v>1264</v>
      </c>
      <c r="F28">
        <v>1151</v>
      </c>
      <c r="G28">
        <v>1414</v>
      </c>
      <c r="H28">
        <v>1216</v>
      </c>
      <c r="I28">
        <v>1296</v>
      </c>
      <c r="J28">
        <v>1217</v>
      </c>
      <c r="K28">
        <v>1123</v>
      </c>
      <c r="L28">
        <v>1011</v>
      </c>
      <c r="M28">
        <v>778</v>
      </c>
      <c r="N28">
        <v>724</v>
      </c>
      <c r="O28">
        <v>654</v>
      </c>
      <c r="P28">
        <v>626</v>
      </c>
      <c r="R28" t="s">
        <v>43</v>
      </c>
      <c r="T28">
        <v>3450</v>
      </c>
      <c r="U28">
        <v>1717</v>
      </c>
      <c r="V28">
        <v>1394</v>
      </c>
      <c r="W28">
        <v>2101</v>
      </c>
      <c r="X28">
        <v>2407</v>
      </c>
      <c r="Y28">
        <v>2255</v>
      </c>
      <c r="Z28">
        <v>2270</v>
      </c>
      <c r="AA28">
        <v>1636</v>
      </c>
      <c r="AB28">
        <v>1318</v>
      </c>
      <c r="AC28">
        <v>1821</v>
      </c>
      <c r="AD28">
        <v>1351</v>
      </c>
      <c r="AE28">
        <v>750</v>
      </c>
      <c r="AF28">
        <v>710</v>
      </c>
      <c r="AG28">
        <v>666</v>
      </c>
      <c r="AH28">
        <v>651</v>
      </c>
    </row>
    <row r="29" spans="1:35" ht="12.75">
      <c r="A29" t="s">
        <v>44</v>
      </c>
      <c r="C29">
        <v>908</v>
      </c>
      <c r="D29">
        <v>773</v>
      </c>
      <c r="E29">
        <v>716</v>
      </c>
      <c r="F29">
        <v>512</v>
      </c>
      <c r="G29">
        <v>583</v>
      </c>
      <c r="H29">
        <v>565</v>
      </c>
      <c r="I29">
        <v>637</v>
      </c>
      <c r="J29">
        <v>591</v>
      </c>
      <c r="K29">
        <v>481</v>
      </c>
      <c r="L29">
        <v>337</v>
      </c>
      <c r="M29">
        <v>319</v>
      </c>
      <c r="N29">
        <v>430</v>
      </c>
      <c r="O29">
        <v>372</v>
      </c>
      <c r="P29">
        <v>388</v>
      </c>
      <c r="R29" t="s">
        <v>44</v>
      </c>
      <c r="T29">
        <v>4102</v>
      </c>
      <c r="U29">
        <v>3448</v>
      </c>
      <c r="V29">
        <v>3643</v>
      </c>
      <c r="W29">
        <v>2344</v>
      </c>
      <c r="X29">
        <v>2716</v>
      </c>
      <c r="Y29">
        <v>2185</v>
      </c>
      <c r="Z29">
        <v>2197</v>
      </c>
      <c r="AA29">
        <v>2047</v>
      </c>
      <c r="AB29">
        <v>1782</v>
      </c>
      <c r="AC29">
        <v>1601</v>
      </c>
      <c r="AD29">
        <v>1245</v>
      </c>
      <c r="AE29">
        <v>1441</v>
      </c>
      <c r="AF29">
        <v>1277</v>
      </c>
      <c r="AG29">
        <v>1267</v>
      </c>
      <c r="AH29">
        <v>1376</v>
      </c>
      <c r="AI29">
        <v>1018</v>
      </c>
    </row>
    <row r="30" spans="1:30" ht="12.75">
      <c r="A30" t="s">
        <v>45</v>
      </c>
      <c r="C30">
        <v>3343</v>
      </c>
      <c r="D30">
        <v>3311</v>
      </c>
      <c r="E30">
        <v>3029</v>
      </c>
      <c r="F30">
        <v>2145</v>
      </c>
      <c r="G30">
        <v>2530</v>
      </c>
      <c r="H30">
        <v>1836</v>
      </c>
      <c r="I30">
        <v>2164</v>
      </c>
      <c r="J30">
        <v>1818</v>
      </c>
      <c r="K30">
        <v>1577</v>
      </c>
      <c r="L30">
        <v>1290</v>
      </c>
      <c r="M30">
        <v>1330</v>
      </c>
      <c r="R30" t="s">
        <v>45</v>
      </c>
      <c r="T30">
        <v>28636</v>
      </c>
      <c r="U30">
        <v>27449</v>
      </c>
      <c r="V30">
        <v>25722</v>
      </c>
      <c r="W30">
        <v>18476</v>
      </c>
      <c r="X30">
        <v>21859</v>
      </c>
      <c r="Y30">
        <v>17742</v>
      </c>
      <c r="Z30">
        <v>16395</v>
      </c>
      <c r="AA30">
        <v>16880</v>
      </c>
      <c r="AB30">
        <v>14622</v>
      </c>
      <c r="AC30">
        <v>11827</v>
      </c>
      <c r="AD30">
        <v>12338</v>
      </c>
    </row>
    <row r="31" spans="1:35" ht="12.75">
      <c r="A31" t="s">
        <v>46</v>
      </c>
      <c r="C31">
        <v>154</v>
      </c>
      <c r="D31">
        <v>171</v>
      </c>
      <c r="E31">
        <v>141</v>
      </c>
      <c r="F31">
        <v>105</v>
      </c>
      <c r="G31">
        <v>110</v>
      </c>
      <c r="H31">
        <v>105</v>
      </c>
      <c r="I31">
        <v>81</v>
      </c>
      <c r="J31">
        <v>73</v>
      </c>
      <c r="K31">
        <v>97</v>
      </c>
      <c r="L31">
        <v>76</v>
      </c>
      <c r="M31">
        <v>81</v>
      </c>
      <c r="N31">
        <v>35</v>
      </c>
      <c r="O31">
        <v>32</v>
      </c>
      <c r="P31">
        <v>27</v>
      </c>
      <c r="R31" t="s">
        <v>46</v>
      </c>
      <c r="T31">
        <v>1545</v>
      </c>
      <c r="U31">
        <v>1615</v>
      </c>
      <c r="V31">
        <v>1316</v>
      </c>
      <c r="W31">
        <v>1046</v>
      </c>
      <c r="X31">
        <v>1009</v>
      </c>
      <c r="Y31">
        <v>1043</v>
      </c>
      <c r="Z31">
        <v>668</v>
      </c>
      <c r="AA31">
        <v>792</v>
      </c>
      <c r="AB31">
        <v>815</v>
      </c>
      <c r="AC31">
        <v>853</v>
      </c>
      <c r="AD31">
        <v>937</v>
      </c>
      <c r="AE31">
        <v>925</v>
      </c>
      <c r="AF31">
        <v>809</v>
      </c>
      <c r="AG31">
        <v>745</v>
      </c>
      <c r="AH31">
        <v>633</v>
      </c>
      <c r="AI31">
        <v>488</v>
      </c>
    </row>
    <row r="32" spans="1:35" ht="12.75">
      <c r="A32" t="s">
        <v>47</v>
      </c>
      <c r="C32">
        <v>244</v>
      </c>
      <c r="D32">
        <v>293</v>
      </c>
      <c r="E32">
        <v>233</v>
      </c>
      <c r="F32">
        <v>136</v>
      </c>
      <c r="G32">
        <v>120</v>
      </c>
      <c r="H32">
        <v>63</v>
      </c>
      <c r="I32">
        <v>110</v>
      </c>
      <c r="J32">
        <v>60</v>
      </c>
      <c r="K32">
        <v>42</v>
      </c>
      <c r="L32">
        <v>35</v>
      </c>
      <c r="M32">
        <v>30</v>
      </c>
      <c r="N32">
        <v>128</v>
      </c>
      <c r="O32">
        <v>84</v>
      </c>
      <c r="P32">
        <v>83</v>
      </c>
      <c r="R32" t="s">
        <v>47</v>
      </c>
      <c r="T32">
        <v>310</v>
      </c>
      <c r="U32">
        <v>358</v>
      </c>
      <c r="V32">
        <v>292</v>
      </c>
      <c r="W32">
        <v>164</v>
      </c>
      <c r="X32">
        <v>206</v>
      </c>
      <c r="Y32">
        <v>480</v>
      </c>
      <c r="Z32">
        <v>284</v>
      </c>
      <c r="AA32">
        <v>99</v>
      </c>
      <c r="AB32">
        <v>158</v>
      </c>
      <c r="AC32">
        <v>53</v>
      </c>
      <c r="AD32">
        <v>43</v>
      </c>
      <c r="AE32">
        <v>252</v>
      </c>
      <c r="AF32">
        <v>175</v>
      </c>
      <c r="AG32">
        <v>169</v>
      </c>
      <c r="AH32">
        <v>169</v>
      </c>
      <c r="AI32">
        <v>146</v>
      </c>
    </row>
    <row r="33" spans="1:30" ht="12.75">
      <c r="A33" t="s">
        <v>48</v>
      </c>
      <c r="C33">
        <v>873</v>
      </c>
      <c r="D33">
        <v>500</v>
      </c>
      <c r="E33">
        <v>471</v>
      </c>
      <c r="F33">
        <v>311</v>
      </c>
      <c r="G33">
        <v>318</v>
      </c>
      <c r="H33">
        <v>238</v>
      </c>
      <c r="I33">
        <v>260</v>
      </c>
      <c r="J33">
        <v>220</v>
      </c>
      <c r="K33">
        <v>178</v>
      </c>
      <c r="L33">
        <v>160</v>
      </c>
      <c r="M33">
        <v>122</v>
      </c>
      <c r="R33" t="s">
        <v>48</v>
      </c>
      <c r="T33">
        <v>4994</v>
      </c>
      <c r="U33">
        <v>2074</v>
      </c>
      <c r="V33">
        <v>2180</v>
      </c>
      <c r="W33">
        <v>1514</v>
      </c>
      <c r="X33">
        <v>1668</v>
      </c>
      <c r="Y33">
        <v>1083</v>
      </c>
      <c r="Z33">
        <v>1185</v>
      </c>
      <c r="AA33">
        <v>1322</v>
      </c>
      <c r="AB33">
        <v>1305</v>
      </c>
      <c r="AC33">
        <v>660</v>
      </c>
      <c r="AD33">
        <v>561</v>
      </c>
    </row>
    <row r="34" spans="1:21" ht="12.75">
      <c r="A34" t="s">
        <v>66</v>
      </c>
      <c r="D34">
        <v>0</v>
      </c>
      <c r="R34" t="s">
        <v>66</v>
      </c>
      <c r="U34">
        <v>1</v>
      </c>
    </row>
    <row r="35" spans="1:30" ht="12.75">
      <c r="A35" t="s">
        <v>61</v>
      </c>
      <c r="C35">
        <v>5386</v>
      </c>
      <c r="D35">
        <v>4242</v>
      </c>
      <c r="E35">
        <v>3886</v>
      </c>
      <c r="F35">
        <v>2054</v>
      </c>
      <c r="G35">
        <v>2104</v>
      </c>
      <c r="H35">
        <v>1854</v>
      </c>
      <c r="I35">
        <v>1840</v>
      </c>
      <c r="J35">
        <v>2045</v>
      </c>
      <c r="K35">
        <v>2155</v>
      </c>
      <c r="L35">
        <v>1545</v>
      </c>
      <c r="M35">
        <v>1405</v>
      </c>
      <c r="R35" t="s">
        <v>61</v>
      </c>
      <c r="T35">
        <v>13249</v>
      </c>
      <c r="U35">
        <v>10694</v>
      </c>
      <c r="V35">
        <v>10211</v>
      </c>
      <c r="W35">
        <v>6089</v>
      </c>
      <c r="X35">
        <v>6810</v>
      </c>
      <c r="Y35">
        <v>6179</v>
      </c>
      <c r="Z35">
        <v>5086</v>
      </c>
      <c r="AA35">
        <v>5710</v>
      </c>
      <c r="AB35">
        <v>5359</v>
      </c>
      <c r="AC35">
        <v>4467</v>
      </c>
      <c r="AD35">
        <v>4068</v>
      </c>
    </row>
    <row r="36" spans="1:30" ht="12.75">
      <c r="A36" t="s">
        <v>49</v>
      </c>
      <c r="C36">
        <v>776</v>
      </c>
      <c r="D36">
        <v>976</v>
      </c>
      <c r="E36">
        <v>721</v>
      </c>
      <c r="F36">
        <v>381</v>
      </c>
      <c r="G36">
        <v>441</v>
      </c>
      <c r="H36">
        <v>707</v>
      </c>
      <c r="I36">
        <v>591</v>
      </c>
      <c r="J36">
        <v>584</v>
      </c>
      <c r="K36">
        <v>309</v>
      </c>
      <c r="L36">
        <v>311</v>
      </c>
      <c r="M36">
        <v>319</v>
      </c>
      <c r="R36" t="s">
        <v>49</v>
      </c>
      <c r="T36">
        <v>3830</v>
      </c>
      <c r="U36">
        <v>4679</v>
      </c>
      <c r="V36">
        <v>134</v>
      </c>
      <c r="W36">
        <v>2520</v>
      </c>
      <c r="X36">
        <v>2703</v>
      </c>
      <c r="Y36">
        <v>3512</v>
      </c>
      <c r="Z36">
        <v>2540</v>
      </c>
      <c r="AA36">
        <v>3121</v>
      </c>
      <c r="AB36">
        <v>2221</v>
      </c>
      <c r="AC36">
        <v>1958</v>
      </c>
      <c r="AD36">
        <v>1923</v>
      </c>
    </row>
    <row r="37" spans="1:34" ht="12.75">
      <c r="A37" t="s">
        <v>50</v>
      </c>
      <c r="C37">
        <v>178</v>
      </c>
      <c r="D37">
        <v>170</v>
      </c>
      <c r="E37">
        <v>120</v>
      </c>
      <c r="F37">
        <v>53</v>
      </c>
      <c r="G37">
        <v>67</v>
      </c>
      <c r="H37">
        <v>75</v>
      </c>
      <c r="I37">
        <v>41</v>
      </c>
      <c r="J37">
        <v>94</v>
      </c>
      <c r="K37">
        <v>72</v>
      </c>
      <c r="L37">
        <v>80</v>
      </c>
      <c r="M37">
        <v>74</v>
      </c>
      <c r="N37">
        <v>92</v>
      </c>
      <c r="O37">
        <v>83</v>
      </c>
      <c r="P37">
        <v>72</v>
      </c>
      <c r="R37" t="s">
        <v>50</v>
      </c>
      <c r="T37">
        <v>486</v>
      </c>
      <c r="U37">
        <v>627</v>
      </c>
      <c r="V37">
        <v>290</v>
      </c>
      <c r="W37">
        <v>111</v>
      </c>
      <c r="X37">
        <v>114</v>
      </c>
      <c r="Y37">
        <v>186</v>
      </c>
      <c r="Z37">
        <v>182</v>
      </c>
      <c r="AA37">
        <v>412</v>
      </c>
      <c r="AB37">
        <v>213</v>
      </c>
      <c r="AC37">
        <v>219</v>
      </c>
      <c r="AD37">
        <v>184</v>
      </c>
      <c r="AE37">
        <v>192</v>
      </c>
      <c r="AF37">
        <v>158</v>
      </c>
      <c r="AG37">
        <v>154</v>
      </c>
      <c r="AH37">
        <v>157</v>
      </c>
    </row>
    <row r="38" spans="1:30" ht="12.75">
      <c r="A38" t="s">
        <v>51</v>
      </c>
      <c r="C38">
        <v>9649</v>
      </c>
      <c r="D38">
        <v>8464</v>
      </c>
      <c r="E38">
        <v>8767</v>
      </c>
      <c r="F38">
        <v>7244</v>
      </c>
      <c r="G38">
        <v>7847</v>
      </c>
      <c r="H38">
        <v>7715</v>
      </c>
      <c r="I38">
        <v>7552</v>
      </c>
      <c r="J38">
        <v>7604</v>
      </c>
      <c r="K38">
        <v>7302</v>
      </c>
      <c r="L38">
        <v>1749</v>
      </c>
      <c r="R38" t="s">
        <v>51</v>
      </c>
      <c r="T38">
        <v>16746</v>
      </c>
      <c r="U38">
        <v>14880</v>
      </c>
      <c r="V38">
        <v>15528</v>
      </c>
      <c r="W38">
        <v>13096</v>
      </c>
      <c r="X38">
        <v>14128</v>
      </c>
      <c r="Y38">
        <v>12694</v>
      </c>
      <c r="Z38">
        <v>13512</v>
      </c>
      <c r="AA38">
        <v>13672</v>
      </c>
      <c r="AB38">
        <v>13062</v>
      </c>
      <c r="AC38">
        <v>3920</v>
      </c>
      <c r="AD38">
        <v>3303</v>
      </c>
    </row>
    <row r="39" spans="1:30" ht="12.75">
      <c r="A39" t="s">
        <v>52</v>
      </c>
      <c r="C39">
        <v>61</v>
      </c>
      <c r="D39">
        <v>59</v>
      </c>
      <c r="E39">
        <v>65</v>
      </c>
      <c r="F39">
        <v>72</v>
      </c>
      <c r="G39">
        <v>81</v>
      </c>
      <c r="H39">
        <v>77</v>
      </c>
      <c r="I39">
        <v>100</v>
      </c>
      <c r="J39">
        <v>90</v>
      </c>
      <c r="K39">
        <v>87</v>
      </c>
      <c r="L39">
        <v>67</v>
      </c>
      <c r="R39" t="s">
        <v>52</v>
      </c>
      <c r="T39">
        <v>65</v>
      </c>
      <c r="U39">
        <v>59</v>
      </c>
      <c r="V39">
        <v>64</v>
      </c>
      <c r="W39">
        <v>74</v>
      </c>
      <c r="X39">
        <v>88</v>
      </c>
      <c r="Y39">
        <v>81</v>
      </c>
      <c r="Z39">
        <v>123</v>
      </c>
      <c r="AA39">
        <v>109</v>
      </c>
      <c r="AB39">
        <v>100</v>
      </c>
      <c r="AC39">
        <v>65</v>
      </c>
      <c r="AD39">
        <v>55</v>
      </c>
    </row>
    <row r="40" spans="1:30" ht="12.75">
      <c r="A40" t="s">
        <v>53</v>
      </c>
      <c r="C40">
        <v>290</v>
      </c>
      <c r="D40">
        <v>294</v>
      </c>
      <c r="E40">
        <v>354</v>
      </c>
      <c r="F40">
        <v>329</v>
      </c>
      <c r="G40">
        <v>393</v>
      </c>
      <c r="H40">
        <v>107</v>
      </c>
      <c r="I40">
        <v>379</v>
      </c>
      <c r="J40">
        <v>358</v>
      </c>
      <c r="K40">
        <v>325</v>
      </c>
      <c r="L40">
        <v>88</v>
      </c>
      <c r="R40" t="s">
        <v>53</v>
      </c>
      <c r="T40">
        <v>693</v>
      </c>
      <c r="U40">
        <v>437</v>
      </c>
      <c r="V40">
        <v>490</v>
      </c>
      <c r="W40">
        <v>468</v>
      </c>
      <c r="X40">
        <v>542</v>
      </c>
      <c r="Y40">
        <v>111</v>
      </c>
      <c r="Z40">
        <v>516</v>
      </c>
      <c r="AA40">
        <v>483</v>
      </c>
      <c r="AB40">
        <v>462</v>
      </c>
      <c r="AC40">
        <v>510</v>
      </c>
      <c r="AD40">
        <v>564</v>
      </c>
    </row>
    <row r="41" spans="1:30" ht="12.75">
      <c r="A41" t="s">
        <v>54</v>
      </c>
      <c r="C41">
        <v>96</v>
      </c>
      <c r="D41">
        <v>90</v>
      </c>
      <c r="E41">
        <v>93</v>
      </c>
      <c r="F41">
        <v>100</v>
      </c>
      <c r="G41">
        <v>94</v>
      </c>
      <c r="H41">
        <v>49</v>
      </c>
      <c r="I41">
        <v>75</v>
      </c>
      <c r="J41">
        <v>60</v>
      </c>
      <c r="K41">
        <v>78</v>
      </c>
      <c r="L41">
        <v>67</v>
      </c>
      <c r="R41" t="s">
        <v>54</v>
      </c>
      <c r="T41">
        <v>72</v>
      </c>
      <c r="U41">
        <v>72</v>
      </c>
      <c r="V41">
        <v>76</v>
      </c>
      <c r="W41">
        <v>74</v>
      </c>
      <c r="X41">
        <v>65</v>
      </c>
      <c r="Y41">
        <v>130</v>
      </c>
      <c r="Z41">
        <v>53</v>
      </c>
      <c r="AA41">
        <v>50</v>
      </c>
      <c r="AB41">
        <v>54</v>
      </c>
      <c r="AC41">
        <v>58</v>
      </c>
      <c r="AD41">
        <v>47</v>
      </c>
    </row>
    <row r="42" spans="1:30" ht="12.75">
      <c r="A42" t="s">
        <v>55</v>
      </c>
      <c r="C42">
        <v>263</v>
      </c>
      <c r="D42">
        <v>263</v>
      </c>
      <c r="E42">
        <v>280</v>
      </c>
      <c r="F42">
        <v>280</v>
      </c>
      <c r="G42">
        <v>340</v>
      </c>
      <c r="H42">
        <v>315</v>
      </c>
      <c r="I42">
        <v>386</v>
      </c>
      <c r="J42">
        <v>442</v>
      </c>
      <c r="K42">
        <v>374</v>
      </c>
      <c r="L42">
        <v>318</v>
      </c>
      <c r="R42" t="s">
        <v>55</v>
      </c>
      <c r="T42">
        <v>1160</v>
      </c>
      <c r="U42">
        <v>367</v>
      </c>
      <c r="V42">
        <v>312</v>
      </c>
      <c r="W42">
        <v>309</v>
      </c>
      <c r="X42">
        <v>386</v>
      </c>
      <c r="Y42">
        <v>480</v>
      </c>
      <c r="Z42">
        <v>402</v>
      </c>
      <c r="AA42">
        <v>393</v>
      </c>
      <c r="AB42">
        <v>339</v>
      </c>
      <c r="AC42">
        <v>684</v>
      </c>
      <c r="AD42">
        <v>738</v>
      </c>
    </row>
    <row r="43" spans="1:30" ht="12.75">
      <c r="A43" t="s">
        <v>56</v>
      </c>
      <c r="C43">
        <v>146</v>
      </c>
      <c r="D43">
        <v>91</v>
      </c>
      <c r="E43">
        <v>140</v>
      </c>
      <c r="F43">
        <v>89</v>
      </c>
      <c r="G43">
        <v>88</v>
      </c>
      <c r="H43">
        <v>86</v>
      </c>
      <c r="I43">
        <v>124</v>
      </c>
      <c r="J43">
        <v>124</v>
      </c>
      <c r="K43">
        <v>116</v>
      </c>
      <c r="L43">
        <v>75</v>
      </c>
      <c r="R43" t="s">
        <v>56</v>
      </c>
      <c r="T43">
        <v>122</v>
      </c>
      <c r="U43">
        <v>106</v>
      </c>
      <c r="V43">
        <v>122</v>
      </c>
      <c r="W43">
        <v>103</v>
      </c>
      <c r="X43">
        <v>95</v>
      </c>
      <c r="Y43">
        <v>64</v>
      </c>
      <c r="Z43">
        <v>99</v>
      </c>
      <c r="AA43">
        <v>103</v>
      </c>
      <c r="AB43">
        <v>67</v>
      </c>
      <c r="AC43">
        <v>55</v>
      </c>
      <c r="AD43">
        <v>58</v>
      </c>
    </row>
    <row r="44" spans="1:30" ht="12.75">
      <c r="A44" t="s">
        <v>57</v>
      </c>
      <c r="C44">
        <v>2490</v>
      </c>
      <c r="D44">
        <v>2163</v>
      </c>
      <c r="E44">
        <v>2535</v>
      </c>
      <c r="F44">
        <v>2325</v>
      </c>
      <c r="G44">
        <v>2402</v>
      </c>
      <c r="H44">
        <v>1732</v>
      </c>
      <c r="I44">
        <v>2232</v>
      </c>
      <c r="J44">
        <v>1686</v>
      </c>
      <c r="K44">
        <v>1757</v>
      </c>
      <c r="L44">
        <v>1404</v>
      </c>
      <c r="R44" t="s">
        <v>57</v>
      </c>
      <c r="T44">
        <v>2547</v>
      </c>
      <c r="U44">
        <v>2131</v>
      </c>
      <c r="V44">
        <v>2533</v>
      </c>
      <c r="W44">
        <v>2352</v>
      </c>
      <c r="X44">
        <v>2436</v>
      </c>
      <c r="Y44">
        <v>2415</v>
      </c>
      <c r="Z44">
        <v>2206</v>
      </c>
      <c r="AA44">
        <v>1527</v>
      </c>
      <c r="AB44">
        <v>1551</v>
      </c>
      <c r="AC44">
        <v>1204</v>
      </c>
      <c r="AD44">
        <v>1002</v>
      </c>
    </row>
    <row r="45" spans="1:30" ht="12.75">
      <c r="A45" t="s">
        <v>58</v>
      </c>
      <c r="C45">
        <v>143</v>
      </c>
      <c r="D45">
        <v>425</v>
      </c>
      <c r="E45">
        <v>406</v>
      </c>
      <c r="F45">
        <v>317</v>
      </c>
      <c r="G45">
        <v>198</v>
      </c>
      <c r="H45">
        <v>207</v>
      </c>
      <c r="I45">
        <v>264</v>
      </c>
      <c r="J45">
        <v>241</v>
      </c>
      <c r="K45">
        <v>152</v>
      </c>
      <c r="L45">
        <v>153</v>
      </c>
      <c r="R45" t="s">
        <v>58</v>
      </c>
      <c r="T45">
        <v>176</v>
      </c>
      <c r="U45">
        <v>147</v>
      </c>
      <c r="V45">
        <v>165</v>
      </c>
      <c r="W45">
        <v>124</v>
      </c>
      <c r="X45">
        <v>191</v>
      </c>
      <c r="Y45">
        <v>228</v>
      </c>
      <c r="Z45">
        <v>269</v>
      </c>
      <c r="AA45">
        <v>230</v>
      </c>
      <c r="AB45">
        <v>176</v>
      </c>
      <c r="AC45">
        <v>174</v>
      </c>
      <c r="AD45">
        <v>128</v>
      </c>
    </row>
    <row r="47" spans="1:35" ht="12.75">
      <c r="A47" t="s">
        <v>59</v>
      </c>
      <c r="C47">
        <v>36275</v>
      </c>
      <c r="D47">
        <v>31896</v>
      </c>
      <c r="E47">
        <v>31832</v>
      </c>
      <c r="F47">
        <f>SUM(F3:F46)</f>
        <v>24440</v>
      </c>
      <c r="G47">
        <f>SUM(G3:G46)</f>
        <v>26896</v>
      </c>
      <c r="H47">
        <f>SUM(H3:H46)</f>
        <v>25250</v>
      </c>
      <c r="I47">
        <f>SUM(I3:I46)</f>
        <v>24874</v>
      </c>
      <c r="J47">
        <f>SUM(J3:J46)</f>
        <v>23374</v>
      </c>
      <c r="K47">
        <f aca="true" t="shared" si="0" ref="K47:AI47">SUM(K3:K46)</f>
        <v>21487</v>
      </c>
      <c r="L47">
        <f t="shared" si="0"/>
        <v>12575</v>
      </c>
      <c r="M47">
        <f t="shared" si="0"/>
        <v>8643</v>
      </c>
      <c r="N47">
        <f t="shared" si="0"/>
        <v>3961</v>
      </c>
      <c r="O47">
        <f t="shared" si="0"/>
        <v>3497</v>
      </c>
      <c r="P47">
        <f t="shared" si="0"/>
        <v>3414</v>
      </c>
      <c r="R47" t="s">
        <v>59</v>
      </c>
      <c r="T47">
        <v>139272</v>
      </c>
      <c r="U47">
        <v>103920</v>
      </c>
      <c r="V47">
        <v>119770</v>
      </c>
      <c r="W47">
        <f t="shared" si="0"/>
        <v>96084</v>
      </c>
      <c r="X47">
        <f t="shared" si="0"/>
        <v>108167</v>
      </c>
      <c r="Y47">
        <f t="shared" si="0"/>
        <v>96897</v>
      </c>
      <c r="Z47">
        <f t="shared" si="0"/>
        <v>91753</v>
      </c>
      <c r="AA47">
        <f t="shared" si="0"/>
        <v>86329</v>
      </c>
      <c r="AB47">
        <f t="shared" si="0"/>
        <v>77872</v>
      </c>
      <c r="AC47">
        <f t="shared" si="0"/>
        <v>57104</v>
      </c>
      <c r="AD47">
        <f t="shared" si="0"/>
        <v>57918</v>
      </c>
      <c r="AE47">
        <f t="shared" si="0"/>
        <v>7181</v>
      </c>
      <c r="AF47">
        <f t="shared" si="0"/>
        <v>6524</v>
      </c>
      <c r="AG47">
        <f t="shared" si="0"/>
        <v>6463</v>
      </c>
      <c r="AH47">
        <f t="shared" si="0"/>
        <v>6377</v>
      </c>
      <c r="AI47">
        <f t="shared" si="0"/>
        <v>4759</v>
      </c>
    </row>
    <row r="48" spans="1:35" ht="12.75">
      <c r="A48" t="s">
        <v>60</v>
      </c>
      <c r="C48">
        <v>23136</v>
      </c>
      <c r="D48">
        <v>20047</v>
      </c>
      <c r="E48">
        <v>19193</v>
      </c>
      <c r="F48">
        <f>SUM(F3:F37)</f>
        <v>13684</v>
      </c>
      <c r="G48">
        <f>SUM(G3:G37)</f>
        <v>15453</v>
      </c>
      <c r="H48">
        <f>SUM(H3:H37)</f>
        <v>14962</v>
      </c>
      <c r="I48">
        <f>SUM(I3:I37)</f>
        <v>13762</v>
      </c>
      <c r="J48">
        <f>SUM(J3:J37)</f>
        <v>12769</v>
      </c>
      <c r="K48">
        <f aca="true" t="shared" si="1" ref="K48:AI48">SUM(K3:K37)</f>
        <v>11296</v>
      </c>
      <c r="L48">
        <f t="shared" si="1"/>
        <v>8654</v>
      </c>
      <c r="M48">
        <f t="shared" si="1"/>
        <v>8643</v>
      </c>
      <c r="N48">
        <f t="shared" si="1"/>
        <v>3961</v>
      </c>
      <c r="O48">
        <f t="shared" si="1"/>
        <v>3497</v>
      </c>
      <c r="P48">
        <f t="shared" si="1"/>
        <v>3414</v>
      </c>
      <c r="R48" t="s">
        <v>60</v>
      </c>
      <c r="T48">
        <v>117690</v>
      </c>
      <c r="U48">
        <v>122119</v>
      </c>
      <c r="V48">
        <v>100481</v>
      </c>
      <c r="W48">
        <f t="shared" si="1"/>
        <v>79484</v>
      </c>
      <c r="X48">
        <f t="shared" si="1"/>
        <v>90236</v>
      </c>
      <c r="Y48">
        <f t="shared" si="1"/>
        <v>80694</v>
      </c>
      <c r="Z48">
        <f t="shared" si="1"/>
        <v>74573</v>
      </c>
      <c r="AA48">
        <f t="shared" si="1"/>
        <v>69762</v>
      </c>
      <c r="AB48">
        <f t="shared" si="1"/>
        <v>62061</v>
      </c>
      <c r="AC48">
        <f t="shared" si="1"/>
        <v>50434</v>
      </c>
      <c r="AD48">
        <f t="shared" si="1"/>
        <v>52023</v>
      </c>
      <c r="AE48">
        <f t="shared" si="1"/>
        <v>7181</v>
      </c>
      <c r="AF48">
        <f t="shared" si="1"/>
        <v>6524</v>
      </c>
      <c r="AG48">
        <f t="shared" si="1"/>
        <v>6463</v>
      </c>
      <c r="AH48">
        <f t="shared" si="1"/>
        <v>6377</v>
      </c>
      <c r="AI48">
        <f t="shared" si="1"/>
        <v>4759</v>
      </c>
    </row>
    <row r="51" spans="1:6" ht="12.75">
      <c r="A51" s="1"/>
      <c r="B51" s="1"/>
      <c r="C51" s="1"/>
      <c r="D51" s="1"/>
      <c r="E51" s="1"/>
      <c r="F51" s="1"/>
    </row>
  </sheetData>
  <mergeCells count="2">
    <mergeCell ref="F1:P1"/>
    <mergeCell ref="W1:A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pane xSplit="1" topLeftCell="E1" activePane="topRight" state="frozen"/>
      <selection pane="topLeft" activeCell="A1" sqref="A1"/>
      <selection pane="topRight" activeCell="F15" sqref="F15"/>
    </sheetView>
  </sheetViews>
  <sheetFormatPr defaultColWidth="9.140625" defaultRowHeight="12.75"/>
  <cols>
    <col min="2" max="3" width="26.7109375" style="0" bestFit="1" customWidth="1"/>
    <col min="4" max="4" width="28.28125" style="0" bestFit="1" customWidth="1"/>
    <col min="5" max="5" width="24.57421875" style="0" customWidth="1"/>
    <col min="6" max="6" width="30.7109375" style="0" customWidth="1"/>
    <col min="7" max="7" width="23.28125" style="0" customWidth="1"/>
  </cols>
  <sheetData>
    <row r="1" spans="2:13" ht="12.75">
      <c r="B1" s="1" t="s">
        <v>1</v>
      </c>
      <c r="C1" s="1" t="s">
        <v>2</v>
      </c>
      <c r="D1" s="1" t="s">
        <v>4</v>
      </c>
      <c r="E1" s="1" t="s">
        <v>68</v>
      </c>
      <c r="F1" s="1" t="s">
        <v>67</v>
      </c>
      <c r="G1" s="1" t="s">
        <v>69</v>
      </c>
      <c r="H1" s="1" t="s">
        <v>70</v>
      </c>
      <c r="J1" s="1" t="s">
        <v>71</v>
      </c>
      <c r="K1" s="1" t="s">
        <v>73</v>
      </c>
      <c r="M1" s="1" t="s">
        <v>74</v>
      </c>
    </row>
    <row r="2" spans="1:13" ht="12.75">
      <c r="A2" s="1" t="s">
        <v>5</v>
      </c>
      <c r="B2" s="1" t="s">
        <v>7</v>
      </c>
      <c r="C2" s="1" t="s">
        <v>8</v>
      </c>
      <c r="D2" s="1" t="s">
        <v>10</v>
      </c>
      <c r="J2" t="s">
        <v>72</v>
      </c>
      <c r="K2" t="s">
        <v>72</v>
      </c>
      <c r="M2" t="s">
        <v>75</v>
      </c>
    </row>
    <row r="3" spans="2:4" ht="12.75">
      <c r="B3" s="1" t="s">
        <v>12</v>
      </c>
      <c r="C3" s="1" t="s">
        <v>12</v>
      </c>
      <c r="D3" s="1" t="s">
        <v>13</v>
      </c>
    </row>
    <row r="4" spans="2:4" ht="12.75">
      <c r="B4" s="1" t="s">
        <v>15</v>
      </c>
      <c r="C4" s="1" t="s">
        <v>16</v>
      </c>
      <c r="D4" s="1" t="s">
        <v>15</v>
      </c>
    </row>
    <row r="5" ht="12.75">
      <c r="A5">
        <v>1945</v>
      </c>
    </row>
    <row r="6" ht="12.75">
      <c r="A6">
        <v>1946</v>
      </c>
    </row>
    <row r="7" ht="12.75">
      <c r="A7">
        <v>1947</v>
      </c>
    </row>
    <row r="8" spans="1:8" ht="12.75">
      <c r="A8">
        <v>1948</v>
      </c>
      <c r="H8">
        <v>16.38</v>
      </c>
    </row>
    <row r="9" spans="1:8" ht="12.75">
      <c r="A9">
        <v>1949</v>
      </c>
      <c r="H9">
        <v>16.35</v>
      </c>
    </row>
    <row r="10" spans="1:8" ht="12.75">
      <c r="A10">
        <v>1950</v>
      </c>
      <c r="H10">
        <v>16.53</v>
      </c>
    </row>
    <row r="11" spans="1:8" ht="12.75">
      <c r="A11">
        <v>1951</v>
      </c>
      <c r="B11">
        <v>325</v>
      </c>
      <c r="H11">
        <v>17.72</v>
      </c>
    </row>
    <row r="12" spans="1:8" ht="12.75">
      <c r="A12">
        <v>1952</v>
      </c>
      <c r="B12">
        <v>355</v>
      </c>
      <c r="H12">
        <v>18.02</v>
      </c>
    </row>
    <row r="13" spans="1:8" ht="12.75">
      <c r="A13">
        <v>1953</v>
      </c>
      <c r="B13">
        <v>380</v>
      </c>
      <c r="H13">
        <v>18.24</v>
      </c>
    </row>
    <row r="14" spans="1:8" ht="12.75">
      <c r="A14">
        <v>1954</v>
      </c>
      <c r="B14">
        <v>405</v>
      </c>
      <c r="H14">
        <v>18.42</v>
      </c>
    </row>
    <row r="15" spans="1:13" ht="12.75">
      <c r="A15">
        <v>1955</v>
      </c>
      <c r="B15">
        <v>470</v>
      </c>
      <c r="C15">
        <v>341</v>
      </c>
      <c r="F15">
        <f>C15/B15</f>
        <v>0.725531914893617</v>
      </c>
      <c r="H15">
        <v>18.74</v>
      </c>
      <c r="J15">
        <f>100*F15/H15</f>
        <v>3.8715683825699947</v>
      </c>
      <c r="M15">
        <f>100*J15/J$60</f>
        <v>1217.1262643570803</v>
      </c>
    </row>
    <row r="16" spans="1:13" ht="12.75">
      <c r="A16">
        <v>1956</v>
      </c>
      <c r="B16">
        <v>570</v>
      </c>
      <c r="C16">
        <v>376</v>
      </c>
      <c r="F16">
        <f aca="true" t="shared" si="0" ref="F16:F63">C16/B16</f>
        <v>0.6596491228070176</v>
      </c>
      <c r="H16">
        <v>19.39</v>
      </c>
      <c r="J16">
        <f aca="true" t="shared" si="1" ref="J16:J64">100*F16/H16</f>
        <v>3.402006822109425</v>
      </c>
      <c r="M16">
        <f aca="true" t="shared" si="2" ref="M16:N64">100*J16/J$60</f>
        <v>1069.5076117867038</v>
      </c>
    </row>
    <row r="17" spans="1:13" ht="12.75">
      <c r="A17">
        <v>1957</v>
      </c>
      <c r="B17">
        <v>650</v>
      </c>
      <c r="C17">
        <v>404</v>
      </c>
      <c r="F17">
        <f t="shared" si="0"/>
        <v>0.6215384615384615</v>
      </c>
      <c r="H17">
        <v>20.04</v>
      </c>
      <c r="J17">
        <f t="shared" si="1"/>
        <v>3.101489329034239</v>
      </c>
      <c r="M17">
        <f t="shared" si="2"/>
        <v>975.0322732217796</v>
      </c>
    </row>
    <row r="18" spans="1:13" ht="12.75">
      <c r="A18">
        <v>1958</v>
      </c>
      <c r="B18">
        <v>700</v>
      </c>
      <c r="C18">
        <v>406</v>
      </c>
      <c r="F18">
        <f t="shared" si="0"/>
        <v>0.58</v>
      </c>
      <c r="H18">
        <v>20.5</v>
      </c>
      <c r="J18">
        <f t="shared" si="1"/>
        <v>2.8292682926829267</v>
      </c>
      <c r="M18">
        <f t="shared" si="2"/>
        <v>889.4526475214204</v>
      </c>
    </row>
    <row r="19" spans="1:13" ht="12.75">
      <c r="A19">
        <v>1959</v>
      </c>
      <c r="B19">
        <v>850</v>
      </c>
      <c r="C19">
        <v>462</v>
      </c>
      <c r="F19">
        <f t="shared" si="0"/>
        <v>0.5435294117647059</v>
      </c>
      <c r="H19">
        <v>20.75</v>
      </c>
      <c r="J19">
        <f t="shared" si="1"/>
        <v>2.619418851878101</v>
      </c>
      <c r="M19">
        <f t="shared" si="2"/>
        <v>823.4811236516409</v>
      </c>
    </row>
    <row r="20" spans="1:13" ht="12.75">
      <c r="A20">
        <v>1960</v>
      </c>
      <c r="B20">
        <v>990</v>
      </c>
      <c r="C20">
        <v>497</v>
      </c>
      <c r="F20">
        <f t="shared" si="0"/>
        <v>0.502020202020202</v>
      </c>
      <c r="H20">
        <v>21.04</v>
      </c>
      <c r="J20">
        <f t="shared" si="1"/>
        <v>2.3860275761416445</v>
      </c>
      <c r="M20">
        <f t="shared" si="2"/>
        <v>750.108623543021</v>
      </c>
    </row>
    <row r="21" spans="1:13" ht="12.75">
      <c r="A21">
        <v>1961</v>
      </c>
      <c r="B21">
        <v>1190</v>
      </c>
      <c r="C21">
        <v>541</v>
      </c>
      <c r="F21">
        <f t="shared" si="0"/>
        <v>0.4546218487394958</v>
      </c>
      <c r="H21">
        <v>21.28</v>
      </c>
      <c r="J21">
        <f t="shared" si="1"/>
        <v>2.1363808681367282</v>
      </c>
      <c r="M21">
        <f t="shared" si="2"/>
        <v>671.625813710442</v>
      </c>
    </row>
    <row r="22" spans="1:13" ht="12.75">
      <c r="A22">
        <v>1962</v>
      </c>
      <c r="B22">
        <v>1440</v>
      </c>
      <c r="C22">
        <v>598</v>
      </c>
      <c r="F22">
        <f t="shared" si="0"/>
        <v>0.4152777777777778</v>
      </c>
      <c r="H22">
        <v>21.57</v>
      </c>
      <c r="J22">
        <f t="shared" si="1"/>
        <v>1.925256271570597</v>
      </c>
      <c r="M22">
        <f t="shared" si="2"/>
        <v>605.253412104596</v>
      </c>
    </row>
    <row r="23" spans="1:13" ht="12.75">
      <c r="A23">
        <v>1963</v>
      </c>
      <c r="B23">
        <v>1660</v>
      </c>
      <c r="C23">
        <v>675</v>
      </c>
      <c r="F23">
        <f t="shared" si="0"/>
        <v>0.4066265060240964</v>
      </c>
      <c r="H23">
        <v>21.8</v>
      </c>
      <c r="J23">
        <f t="shared" si="1"/>
        <v>1.8652592019453964</v>
      </c>
      <c r="M23">
        <f t="shared" si="2"/>
        <v>586.3918030590088</v>
      </c>
    </row>
    <row r="24" spans="1:13" ht="12.75">
      <c r="A24">
        <v>1964</v>
      </c>
      <c r="B24">
        <v>1960</v>
      </c>
      <c r="C24">
        <v>772</v>
      </c>
      <c r="F24">
        <f t="shared" si="0"/>
        <v>0.39387755102040817</v>
      </c>
      <c r="H24">
        <v>22.13</v>
      </c>
      <c r="J24">
        <f t="shared" si="1"/>
        <v>1.7798352960705295</v>
      </c>
      <c r="M24">
        <f t="shared" si="2"/>
        <v>559.5366195338116</v>
      </c>
    </row>
    <row r="25" spans="1:13" ht="12.75">
      <c r="A25">
        <v>1965</v>
      </c>
      <c r="B25">
        <v>2590</v>
      </c>
      <c r="C25">
        <v>904</v>
      </c>
      <c r="F25">
        <f t="shared" si="0"/>
        <v>0.349034749034749</v>
      </c>
      <c r="H25">
        <v>22.54</v>
      </c>
      <c r="J25">
        <f t="shared" si="1"/>
        <v>1.5485126399057187</v>
      </c>
      <c r="M25">
        <f t="shared" si="2"/>
        <v>486.8144427471168</v>
      </c>
    </row>
    <row r="26" spans="1:13" ht="12.75">
      <c r="A26">
        <v>1966</v>
      </c>
      <c r="B26">
        <v>3020</v>
      </c>
      <c r="C26">
        <v>1052</v>
      </c>
      <c r="F26">
        <f t="shared" si="0"/>
        <v>0.3483443708609272</v>
      </c>
      <c r="H26">
        <v>23.18</v>
      </c>
      <c r="J26">
        <f t="shared" si="1"/>
        <v>1.502779857035924</v>
      </c>
      <c r="M26">
        <f t="shared" si="2"/>
        <v>472.4371760498365</v>
      </c>
    </row>
    <row r="27" spans="1:13" ht="12.75">
      <c r="A27">
        <v>1967</v>
      </c>
      <c r="B27">
        <v>3470</v>
      </c>
      <c r="C27">
        <v>1074</v>
      </c>
      <c r="F27">
        <f t="shared" si="0"/>
        <v>0.3095100864553314</v>
      </c>
      <c r="H27">
        <v>23.89</v>
      </c>
      <c r="J27">
        <f t="shared" si="1"/>
        <v>1.29556335895911</v>
      </c>
      <c r="M27">
        <f t="shared" si="2"/>
        <v>407.29338487909405</v>
      </c>
    </row>
    <row r="28" spans="1:13" ht="12.75">
      <c r="A28">
        <v>1968</v>
      </c>
      <c r="B28">
        <v>4370</v>
      </c>
      <c r="C28">
        <v>1401</v>
      </c>
      <c r="F28">
        <f t="shared" si="0"/>
        <v>0.3205949656750572</v>
      </c>
      <c r="H28">
        <v>24.91</v>
      </c>
      <c r="J28">
        <f t="shared" si="1"/>
        <v>1.2870131098958537</v>
      </c>
      <c r="M28">
        <f t="shared" si="2"/>
        <v>404.605396014288</v>
      </c>
    </row>
    <row r="29" spans="1:13" ht="12.75">
      <c r="A29">
        <v>1969</v>
      </c>
      <c r="B29">
        <v>5860</v>
      </c>
      <c r="C29">
        <v>1650</v>
      </c>
      <c r="F29">
        <f t="shared" si="0"/>
        <v>0.2815699658703072</v>
      </c>
      <c r="H29">
        <v>26.15</v>
      </c>
      <c r="J29">
        <f t="shared" si="1"/>
        <v>1.07674939147345</v>
      </c>
      <c r="M29">
        <f t="shared" si="2"/>
        <v>338.50363340938515</v>
      </c>
    </row>
    <row r="30" spans="1:13" ht="12.75">
      <c r="A30">
        <v>1970</v>
      </c>
      <c r="B30">
        <v>6300</v>
      </c>
      <c r="C30">
        <v>1745</v>
      </c>
      <c r="F30">
        <f t="shared" si="0"/>
        <v>0.276984126984127</v>
      </c>
      <c r="H30">
        <v>27.53</v>
      </c>
      <c r="J30">
        <f t="shared" si="1"/>
        <v>1.0061174245700217</v>
      </c>
      <c r="M30">
        <f t="shared" si="2"/>
        <v>316.298673164231</v>
      </c>
    </row>
    <row r="31" spans="1:13" ht="12.75">
      <c r="A31">
        <v>1971</v>
      </c>
      <c r="B31">
        <v>7040</v>
      </c>
      <c r="C31">
        <v>1983</v>
      </c>
      <c r="F31">
        <f t="shared" si="0"/>
        <v>0.28167613636363636</v>
      </c>
      <c r="H31">
        <v>28.91</v>
      </c>
      <c r="J31">
        <f t="shared" si="1"/>
        <v>0.974320776076224</v>
      </c>
      <c r="M31">
        <f t="shared" si="2"/>
        <v>306.30258574535367</v>
      </c>
    </row>
    <row r="32" spans="1:14" ht="12.75">
      <c r="A32">
        <v>1972</v>
      </c>
      <c r="B32">
        <v>8240</v>
      </c>
      <c r="C32">
        <v>2277</v>
      </c>
      <c r="D32">
        <v>2100</v>
      </c>
      <c r="E32">
        <f>1000*B32/D32</f>
        <v>3923.809523809524</v>
      </c>
      <c r="F32">
        <f t="shared" si="0"/>
        <v>0.2763349514563107</v>
      </c>
      <c r="G32">
        <f>C32/(D32*E32^0.5)</f>
        <v>0.017309709420493286</v>
      </c>
      <c r="H32">
        <v>30.18</v>
      </c>
      <c r="J32">
        <f t="shared" si="1"/>
        <v>0.9156227682448996</v>
      </c>
      <c r="K32">
        <f>100*G32/H32</f>
        <v>0.057354901989706046</v>
      </c>
      <c r="M32">
        <f t="shared" si="2"/>
        <v>287.8493699068883</v>
      </c>
      <c r="N32">
        <f t="shared" si="2"/>
        <v>245.85529818937573</v>
      </c>
    </row>
    <row r="33" spans="1:14" ht="12.75">
      <c r="A33">
        <v>1973</v>
      </c>
      <c r="B33">
        <v>9850</v>
      </c>
      <c r="C33">
        <v>2890</v>
      </c>
      <c r="D33">
        <v>2400</v>
      </c>
      <c r="E33">
        <f aca="true" t="shared" si="3" ref="E33:E64">1000*B33/D33</f>
        <v>4104.166666666667</v>
      </c>
      <c r="F33">
        <f t="shared" si="0"/>
        <v>0.2934010152284264</v>
      </c>
      <c r="G33">
        <f aca="true" t="shared" si="4" ref="G33:G63">C33/(D33*E33^0.5)</f>
        <v>0.018796375249080077</v>
      </c>
      <c r="H33">
        <v>31.85</v>
      </c>
      <c r="J33">
        <f t="shared" si="1"/>
        <v>0.9211962801520451</v>
      </c>
      <c r="K33">
        <f aca="true" t="shared" si="5" ref="K33:K64">100*G33/H33</f>
        <v>0.059015306904490035</v>
      </c>
      <c r="M33">
        <f t="shared" si="2"/>
        <v>289.60154552580127</v>
      </c>
      <c r="N33">
        <f t="shared" si="2"/>
        <v>252.9727254933678</v>
      </c>
    </row>
    <row r="34" spans="1:14" ht="12.75">
      <c r="A34">
        <v>1974</v>
      </c>
      <c r="B34">
        <v>11030</v>
      </c>
      <c r="C34">
        <v>3654</v>
      </c>
      <c r="D34">
        <v>2700</v>
      </c>
      <c r="E34">
        <f t="shared" si="3"/>
        <v>4085.185185185185</v>
      </c>
      <c r="F34">
        <f t="shared" si="0"/>
        <v>0.3312783318223028</v>
      </c>
      <c r="G34">
        <f t="shared" si="4"/>
        <v>0.021173804784832204</v>
      </c>
      <c r="H34">
        <v>34.73</v>
      </c>
      <c r="J34">
        <f t="shared" si="1"/>
        <v>0.9538679292320843</v>
      </c>
      <c r="K34">
        <f t="shared" si="5"/>
        <v>0.0609669011944492</v>
      </c>
      <c r="M34">
        <f t="shared" si="2"/>
        <v>299.87271169561507</v>
      </c>
      <c r="N34">
        <f t="shared" si="2"/>
        <v>261.33835387834364</v>
      </c>
    </row>
    <row r="35" spans="1:14" ht="12.75">
      <c r="A35">
        <v>1975</v>
      </c>
      <c r="B35">
        <v>11300</v>
      </c>
      <c r="C35">
        <v>4000</v>
      </c>
      <c r="D35">
        <v>2700</v>
      </c>
      <c r="E35">
        <f t="shared" si="3"/>
        <v>4185.185185185185</v>
      </c>
      <c r="F35">
        <f t="shared" si="0"/>
        <v>0.35398230088495575</v>
      </c>
      <c r="G35">
        <f t="shared" si="4"/>
        <v>0.022900179552424207</v>
      </c>
      <c r="H35">
        <v>38</v>
      </c>
      <c r="J35">
        <f t="shared" si="1"/>
        <v>0.9315323707498835</v>
      </c>
      <c r="K35">
        <f t="shared" si="5"/>
        <v>0.060263630401116326</v>
      </c>
      <c r="M35">
        <f t="shared" si="2"/>
        <v>292.85095922440485</v>
      </c>
      <c r="N35">
        <f t="shared" si="2"/>
        <v>258.32374057408305</v>
      </c>
    </row>
    <row r="36" spans="1:14" ht="12.75">
      <c r="A36">
        <v>1976</v>
      </c>
      <c r="B36">
        <v>13000</v>
      </c>
      <c r="C36">
        <v>4800</v>
      </c>
      <c r="D36">
        <v>3000</v>
      </c>
      <c r="E36">
        <f t="shared" si="3"/>
        <v>4333.333333333333</v>
      </c>
      <c r="F36">
        <f t="shared" si="0"/>
        <v>0.36923076923076925</v>
      </c>
      <c r="G36">
        <f t="shared" si="4"/>
        <v>0.024305744810008</v>
      </c>
      <c r="H36">
        <v>40.2</v>
      </c>
      <c r="J36">
        <f t="shared" si="1"/>
        <v>0.9184845005740528</v>
      </c>
      <c r="K36">
        <f t="shared" si="5"/>
        <v>0.06046205176618905</v>
      </c>
      <c r="M36">
        <f t="shared" si="2"/>
        <v>288.7490284522605</v>
      </c>
      <c r="N36">
        <f t="shared" si="2"/>
        <v>259.1742859012436</v>
      </c>
    </row>
    <row r="37" spans="1:14" ht="12.75">
      <c r="A37">
        <v>1977</v>
      </c>
      <c r="B37">
        <v>15060</v>
      </c>
      <c r="C37">
        <v>5450</v>
      </c>
      <c r="D37">
        <v>3495</v>
      </c>
      <c r="E37">
        <f t="shared" si="3"/>
        <v>4309.01287553648</v>
      </c>
      <c r="F37">
        <f t="shared" si="0"/>
        <v>0.3618857901726428</v>
      </c>
      <c r="G37">
        <f t="shared" si="4"/>
        <v>0.023755294908244243</v>
      </c>
      <c r="H37">
        <v>42.75</v>
      </c>
      <c r="J37">
        <f t="shared" si="1"/>
        <v>0.8465164682401</v>
      </c>
      <c r="K37">
        <f t="shared" si="5"/>
        <v>0.05556794130583449</v>
      </c>
      <c r="M37">
        <f t="shared" si="2"/>
        <v>266.12404196303635</v>
      </c>
      <c r="N37">
        <f t="shared" si="2"/>
        <v>238.19538183445312</v>
      </c>
    </row>
    <row r="38" spans="1:14" ht="12.75">
      <c r="A38">
        <v>1978</v>
      </c>
      <c r="B38">
        <v>16930</v>
      </c>
      <c r="C38">
        <v>6463</v>
      </c>
      <c r="D38">
        <v>3860</v>
      </c>
      <c r="E38">
        <f t="shared" si="3"/>
        <v>4386.010362694301</v>
      </c>
      <c r="F38">
        <f t="shared" si="0"/>
        <v>0.38174837566450087</v>
      </c>
      <c r="G38">
        <f t="shared" si="4"/>
        <v>0.02528203478521346</v>
      </c>
      <c r="H38">
        <v>45.76</v>
      </c>
      <c r="J38">
        <f t="shared" si="1"/>
        <v>0.834240331434661</v>
      </c>
      <c r="K38">
        <f t="shared" si="5"/>
        <v>0.055249201890763676</v>
      </c>
      <c r="M38">
        <f t="shared" si="2"/>
        <v>262.26472525872384</v>
      </c>
      <c r="N38">
        <f t="shared" si="2"/>
        <v>236.82908582106253</v>
      </c>
    </row>
    <row r="39" spans="1:14" ht="12.75">
      <c r="A39">
        <v>1979</v>
      </c>
      <c r="B39">
        <v>18940</v>
      </c>
      <c r="C39">
        <v>7709</v>
      </c>
      <c r="D39">
        <v>4200</v>
      </c>
      <c r="E39">
        <f t="shared" si="3"/>
        <v>4509.523809523809</v>
      </c>
      <c r="F39">
        <f t="shared" si="0"/>
        <v>0.4070221752903907</v>
      </c>
      <c r="G39">
        <f t="shared" si="4"/>
        <v>0.027332755289969188</v>
      </c>
      <c r="H39">
        <v>49.55</v>
      </c>
      <c r="J39">
        <f t="shared" si="1"/>
        <v>0.821437286156187</v>
      </c>
      <c r="K39">
        <f t="shared" si="5"/>
        <v>0.055161968294589685</v>
      </c>
      <c r="M39">
        <f t="shared" si="2"/>
        <v>258.2397614372558</v>
      </c>
      <c r="N39">
        <f t="shared" si="2"/>
        <v>236.45515367131642</v>
      </c>
    </row>
    <row r="40" spans="1:14" ht="12.75">
      <c r="A40">
        <v>1980</v>
      </c>
      <c r="B40">
        <v>20260</v>
      </c>
      <c r="C40">
        <v>9468</v>
      </c>
      <c r="D40">
        <v>4380</v>
      </c>
      <c r="E40">
        <f t="shared" si="3"/>
        <v>4625.570776255708</v>
      </c>
      <c r="F40">
        <f t="shared" si="0"/>
        <v>0.46732477788746296</v>
      </c>
      <c r="G40">
        <f t="shared" si="4"/>
        <v>0.03178348195763415</v>
      </c>
      <c r="H40">
        <v>54.04</v>
      </c>
      <c r="J40">
        <f t="shared" si="1"/>
        <v>0.8647756807688064</v>
      </c>
      <c r="K40">
        <f t="shared" si="5"/>
        <v>0.05881473345232078</v>
      </c>
      <c r="M40">
        <f t="shared" si="2"/>
        <v>271.86429111767325</v>
      </c>
      <c r="N40">
        <f t="shared" si="2"/>
        <v>252.1129551131343</v>
      </c>
    </row>
    <row r="41" spans="1:14" ht="12.75">
      <c r="A41">
        <v>1981</v>
      </c>
      <c r="B41">
        <v>21700</v>
      </c>
      <c r="C41">
        <v>9523</v>
      </c>
      <c r="D41">
        <v>4600</v>
      </c>
      <c r="E41">
        <f t="shared" si="3"/>
        <v>4717.391304347826</v>
      </c>
      <c r="F41">
        <f t="shared" si="0"/>
        <v>0.4388479262672811</v>
      </c>
      <c r="G41">
        <f t="shared" si="4"/>
        <v>0.030141509734855243</v>
      </c>
      <c r="H41">
        <v>59.12</v>
      </c>
      <c r="J41">
        <f t="shared" si="1"/>
        <v>0.7423002812369437</v>
      </c>
      <c r="K41">
        <f t="shared" si="5"/>
        <v>0.050983609159092086</v>
      </c>
      <c r="M41">
        <f t="shared" si="2"/>
        <v>233.3610255731541</v>
      </c>
      <c r="N41">
        <f t="shared" si="2"/>
        <v>218.54436147112338</v>
      </c>
    </row>
    <row r="42" spans="1:14" ht="12.75">
      <c r="A42">
        <v>1982</v>
      </c>
      <c r="B42">
        <v>22630</v>
      </c>
      <c r="C42">
        <v>9560</v>
      </c>
      <c r="D42">
        <v>4692</v>
      </c>
      <c r="E42">
        <f t="shared" si="3"/>
        <v>4823.1031543052</v>
      </c>
      <c r="F42">
        <f t="shared" si="0"/>
        <v>0.42244807777286786</v>
      </c>
      <c r="G42">
        <f t="shared" si="4"/>
        <v>0.029338412708483884</v>
      </c>
      <c r="H42">
        <v>62.73</v>
      </c>
      <c r="J42">
        <f t="shared" si="1"/>
        <v>0.6734386701305084</v>
      </c>
      <c r="K42">
        <f t="shared" si="5"/>
        <v>0.0467693491287803</v>
      </c>
      <c r="M42">
        <f t="shared" si="2"/>
        <v>211.71262182522668</v>
      </c>
      <c r="N42">
        <f t="shared" si="2"/>
        <v>200.47967788774233</v>
      </c>
    </row>
    <row r="43" spans="1:14" ht="12.75">
      <c r="A43">
        <v>1983</v>
      </c>
      <c r="B43">
        <v>24910</v>
      </c>
      <c r="C43">
        <v>9534</v>
      </c>
      <c r="D43">
        <v>5067</v>
      </c>
      <c r="E43">
        <f t="shared" si="3"/>
        <v>4916.123939214525</v>
      </c>
      <c r="F43">
        <f t="shared" si="0"/>
        <v>0.3827378562826174</v>
      </c>
      <c r="G43">
        <f t="shared" si="4"/>
        <v>0.02683569403616569</v>
      </c>
      <c r="H43">
        <v>65.21</v>
      </c>
      <c r="J43">
        <f t="shared" si="1"/>
        <v>0.5869312318396219</v>
      </c>
      <c r="K43">
        <f t="shared" si="5"/>
        <v>0.04115272816464605</v>
      </c>
      <c r="M43">
        <f t="shared" si="2"/>
        <v>184.51680224985495</v>
      </c>
      <c r="N43">
        <f t="shared" si="2"/>
        <v>176.40368832015906</v>
      </c>
    </row>
    <row r="44" spans="1:14" ht="12.75">
      <c r="A44">
        <v>1984</v>
      </c>
      <c r="B44">
        <v>28700</v>
      </c>
      <c r="C44">
        <v>11215</v>
      </c>
      <c r="D44">
        <v>5790</v>
      </c>
      <c r="E44">
        <f t="shared" si="3"/>
        <v>4956.822107081174</v>
      </c>
      <c r="F44">
        <f t="shared" si="0"/>
        <v>0.3907665505226481</v>
      </c>
      <c r="G44">
        <f t="shared" si="4"/>
        <v>0.027511802661479613</v>
      </c>
      <c r="H44">
        <v>67.65</v>
      </c>
      <c r="J44">
        <f t="shared" si="1"/>
        <v>0.5776297864340696</v>
      </c>
      <c r="K44">
        <f t="shared" si="5"/>
        <v>0.040667853158136896</v>
      </c>
      <c r="M44">
        <f t="shared" si="2"/>
        <v>181.59265565579008</v>
      </c>
      <c r="N44">
        <f t="shared" si="2"/>
        <v>174.3252419245697</v>
      </c>
    </row>
    <row r="45" spans="1:14" ht="12.75">
      <c r="A45">
        <v>1985</v>
      </c>
      <c r="B45">
        <v>28920</v>
      </c>
      <c r="C45">
        <v>11867</v>
      </c>
      <c r="D45">
        <v>5906</v>
      </c>
      <c r="E45">
        <f t="shared" si="3"/>
        <v>4896.7152048763965</v>
      </c>
      <c r="F45">
        <f t="shared" si="0"/>
        <v>0.41033886583679113</v>
      </c>
      <c r="G45">
        <f t="shared" si="4"/>
        <v>0.028714091286614864</v>
      </c>
      <c r="H45">
        <v>69.71</v>
      </c>
      <c r="J45">
        <f t="shared" si="1"/>
        <v>0.5886370188449164</v>
      </c>
      <c r="K45">
        <f t="shared" si="5"/>
        <v>0.041190777917967096</v>
      </c>
      <c r="M45">
        <f t="shared" si="2"/>
        <v>185.05305990060182</v>
      </c>
      <c r="N45">
        <f t="shared" si="2"/>
        <v>176.5667909168727</v>
      </c>
    </row>
    <row r="46" spans="1:14" ht="12.75">
      <c r="A46">
        <v>1986</v>
      </c>
      <c r="B46">
        <v>32210</v>
      </c>
      <c r="C46">
        <v>13851</v>
      </c>
      <c r="D46">
        <v>6496</v>
      </c>
      <c r="E46">
        <f t="shared" si="3"/>
        <v>4958.435960591133</v>
      </c>
      <c r="F46">
        <f t="shared" si="0"/>
        <v>0.4300217323812481</v>
      </c>
      <c r="G46">
        <f t="shared" si="4"/>
        <v>0.030280480245018324</v>
      </c>
      <c r="H46">
        <v>71.25</v>
      </c>
      <c r="J46">
        <f t="shared" si="1"/>
        <v>0.6035392735175412</v>
      </c>
      <c r="K46">
        <f t="shared" si="5"/>
        <v>0.042498919642130976</v>
      </c>
      <c r="M46">
        <f t="shared" si="2"/>
        <v>189.7379637348845</v>
      </c>
      <c r="N46">
        <f t="shared" si="2"/>
        <v>182.17422049152347</v>
      </c>
    </row>
    <row r="47" spans="1:14" ht="12.75">
      <c r="A47">
        <v>1987</v>
      </c>
      <c r="B47">
        <v>36440</v>
      </c>
      <c r="C47">
        <v>15999</v>
      </c>
      <c r="D47">
        <v>7276</v>
      </c>
      <c r="E47">
        <f t="shared" si="3"/>
        <v>5008.246289169873</v>
      </c>
      <c r="F47">
        <f t="shared" si="0"/>
        <v>0.43905049396267837</v>
      </c>
      <c r="G47">
        <f t="shared" si="4"/>
        <v>0.03107114867443744</v>
      </c>
      <c r="H47">
        <v>73.2</v>
      </c>
      <c r="J47">
        <f t="shared" si="1"/>
        <v>0.5997957567796152</v>
      </c>
      <c r="K47">
        <f t="shared" si="5"/>
        <v>0.042446924418630384</v>
      </c>
      <c r="M47">
        <f t="shared" si="2"/>
        <v>188.56109377094353</v>
      </c>
      <c r="N47">
        <f t="shared" si="2"/>
        <v>181.95133978325453</v>
      </c>
    </row>
    <row r="48" spans="1:14" ht="12.75">
      <c r="A48">
        <v>1988</v>
      </c>
      <c r="B48">
        <v>40813</v>
      </c>
      <c r="C48">
        <v>17972</v>
      </c>
      <c r="D48">
        <v>7940</v>
      </c>
      <c r="E48">
        <f t="shared" si="3"/>
        <v>5140.176322418136</v>
      </c>
      <c r="F48">
        <f t="shared" si="0"/>
        <v>0.44034988851591406</v>
      </c>
      <c r="G48">
        <f t="shared" si="4"/>
        <v>0.031570895383499505</v>
      </c>
      <c r="H48">
        <v>75.69</v>
      </c>
      <c r="J48">
        <f t="shared" si="1"/>
        <v>0.5817808013157802</v>
      </c>
      <c r="K48">
        <f t="shared" si="5"/>
        <v>0.041710787929052064</v>
      </c>
      <c r="M48">
        <f t="shared" si="2"/>
        <v>182.89763305435883</v>
      </c>
      <c r="N48">
        <f t="shared" si="2"/>
        <v>178.7958456602615</v>
      </c>
    </row>
    <row r="49" spans="1:14" ht="12.75">
      <c r="A49">
        <v>1989</v>
      </c>
      <c r="B49">
        <v>44894</v>
      </c>
      <c r="C49">
        <v>17476</v>
      </c>
      <c r="D49">
        <v>8734</v>
      </c>
      <c r="E49">
        <f t="shared" si="3"/>
        <v>5140.141973895123</v>
      </c>
      <c r="F49">
        <f t="shared" si="0"/>
        <v>0.38927250857575624</v>
      </c>
      <c r="G49">
        <f t="shared" si="4"/>
        <v>0.027908808205248777</v>
      </c>
      <c r="H49">
        <v>78.56</v>
      </c>
      <c r="J49">
        <f t="shared" si="1"/>
        <v>0.49550981234184854</v>
      </c>
      <c r="K49">
        <f t="shared" si="5"/>
        <v>0.03552546869303561</v>
      </c>
      <c r="M49">
        <f t="shared" si="2"/>
        <v>155.7761473523472</v>
      </c>
      <c r="N49">
        <f t="shared" si="2"/>
        <v>152.28209613907433</v>
      </c>
    </row>
    <row r="50" spans="1:14" ht="12.75">
      <c r="A50">
        <v>1990</v>
      </c>
      <c r="B50">
        <v>46241</v>
      </c>
      <c r="C50">
        <v>17460</v>
      </c>
      <c r="D50">
        <v>8734</v>
      </c>
      <c r="E50">
        <f t="shared" si="3"/>
        <v>5294.366842225784</v>
      </c>
      <c r="F50">
        <f t="shared" si="0"/>
        <v>0.3775869899007374</v>
      </c>
      <c r="G50">
        <f t="shared" si="4"/>
        <v>0.027474135564026083</v>
      </c>
      <c r="H50">
        <v>81.59</v>
      </c>
      <c r="J50">
        <f t="shared" si="1"/>
        <v>0.4627858682445611</v>
      </c>
      <c r="K50">
        <f t="shared" si="5"/>
        <v>0.03367341042287791</v>
      </c>
      <c r="M50">
        <f t="shared" si="2"/>
        <v>145.48854091009127</v>
      </c>
      <c r="N50">
        <f t="shared" si="2"/>
        <v>144.34313499578016</v>
      </c>
    </row>
    <row r="51" spans="1:14" ht="12.75">
      <c r="A51">
        <v>1991</v>
      </c>
      <c r="B51">
        <v>46241</v>
      </c>
      <c r="C51">
        <v>18473</v>
      </c>
      <c r="D51">
        <v>8647</v>
      </c>
      <c r="E51">
        <f t="shared" si="3"/>
        <v>5347.635017925292</v>
      </c>
      <c r="F51">
        <f t="shared" si="0"/>
        <v>0.3994939555805454</v>
      </c>
      <c r="G51">
        <f t="shared" si="4"/>
        <v>0.029214004511690025</v>
      </c>
      <c r="H51">
        <v>84.44</v>
      </c>
      <c r="J51">
        <f t="shared" si="1"/>
        <v>0.4731098479163257</v>
      </c>
      <c r="K51">
        <f t="shared" si="5"/>
        <v>0.034597352571873546</v>
      </c>
      <c r="M51">
        <f t="shared" si="2"/>
        <v>148.7341472301977</v>
      </c>
      <c r="N51">
        <f t="shared" si="2"/>
        <v>148.30366957383288</v>
      </c>
    </row>
    <row r="52" spans="1:14" ht="12.75">
      <c r="A52">
        <v>1992</v>
      </c>
      <c r="B52">
        <v>50060</v>
      </c>
      <c r="C52">
        <v>19157</v>
      </c>
      <c r="D52">
        <v>9110</v>
      </c>
      <c r="E52">
        <f t="shared" si="3"/>
        <v>5495.060373216246</v>
      </c>
      <c r="F52">
        <f t="shared" si="0"/>
        <v>0.3826807830603276</v>
      </c>
      <c r="G52">
        <f t="shared" si="4"/>
        <v>0.028367619179302698</v>
      </c>
      <c r="H52">
        <v>86.39</v>
      </c>
      <c r="J52">
        <f t="shared" si="1"/>
        <v>0.4429688425284496</v>
      </c>
      <c r="K52">
        <f t="shared" si="5"/>
        <v>0.03283669311182162</v>
      </c>
      <c r="M52">
        <f t="shared" si="2"/>
        <v>139.2585534483929</v>
      </c>
      <c r="N52">
        <f t="shared" si="2"/>
        <v>140.75649502476466</v>
      </c>
    </row>
    <row r="53" spans="1:14" ht="12.75">
      <c r="A53">
        <v>1993</v>
      </c>
      <c r="B53">
        <v>55660</v>
      </c>
      <c r="C53">
        <v>19310</v>
      </c>
      <c r="D53">
        <v>10021</v>
      </c>
      <c r="E53">
        <f t="shared" si="3"/>
        <v>5554.335894621296</v>
      </c>
      <c r="F53">
        <f t="shared" si="0"/>
        <v>0.3469277757815307</v>
      </c>
      <c r="G53">
        <f t="shared" si="4"/>
        <v>0.025855631037663508</v>
      </c>
      <c r="H53">
        <v>88.38</v>
      </c>
      <c r="J53">
        <f t="shared" si="1"/>
        <v>0.3925410452382108</v>
      </c>
      <c r="K53">
        <f t="shared" si="5"/>
        <v>0.029255070194233432</v>
      </c>
      <c r="M53">
        <f t="shared" si="2"/>
        <v>123.40528922298314</v>
      </c>
      <c r="N53">
        <f t="shared" si="2"/>
        <v>125.40364915008098</v>
      </c>
    </row>
    <row r="54" spans="1:14" ht="12.75">
      <c r="A54">
        <v>1994</v>
      </c>
      <c r="B54">
        <v>64090</v>
      </c>
      <c r="C54">
        <v>22766</v>
      </c>
      <c r="D54">
        <v>11524</v>
      </c>
      <c r="E54">
        <f t="shared" si="3"/>
        <v>5561.437001041305</v>
      </c>
      <c r="F54">
        <f t="shared" si="0"/>
        <v>0.35521922296770164</v>
      </c>
      <c r="G54">
        <f t="shared" si="4"/>
        <v>0.02649048873814514</v>
      </c>
      <c r="H54">
        <v>90.26</v>
      </c>
      <c r="J54">
        <f t="shared" si="1"/>
        <v>0.39355110011932376</v>
      </c>
      <c r="K54">
        <f t="shared" si="5"/>
        <v>0.02934909011538349</v>
      </c>
      <c r="M54">
        <f t="shared" si="2"/>
        <v>123.72282573603539</v>
      </c>
      <c r="N54">
        <f t="shared" si="2"/>
        <v>125.80667129724176</v>
      </c>
    </row>
    <row r="55" spans="1:14" ht="12.75">
      <c r="A55">
        <v>1995</v>
      </c>
      <c r="B55">
        <v>69858</v>
      </c>
      <c r="C55">
        <v>24793</v>
      </c>
      <c r="D55">
        <v>12677</v>
      </c>
      <c r="E55">
        <f t="shared" si="3"/>
        <v>5510.609765717441</v>
      </c>
      <c r="F55">
        <f t="shared" si="0"/>
        <v>0.354905665779152</v>
      </c>
      <c r="G55">
        <f t="shared" si="4"/>
        <v>0.02634588315121199</v>
      </c>
      <c r="H55">
        <v>92.11</v>
      </c>
      <c r="J55">
        <f t="shared" si="1"/>
        <v>0.3853063356629595</v>
      </c>
      <c r="K55">
        <f t="shared" si="5"/>
        <v>0.028602630714593413</v>
      </c>
      <c r="M55">
        <f t="shared" si="2"/>
        <v>121.13087374870737</v>
      </c>
      <c r="N55">
        <f t="shared" si="2"/>
        <v>122.60692738345313</v>
      </c>
    </row>
    <row r="56" spans="1:14" ht="12.75">
      <c r="A56">
        <v>1996</v>
      </c>
      <c r="B56">
        <v>74748</v>
      </c>
      <c r="C56">
        <v>26528</v>
      </c>
      <c r="D56">
        <v>13310</v>
      </c>
      <c r="E56">
        <f t="shared" si="3"/>
        <v>5615.927873779114</v>
      </c>
      <c r="F56">
        <f t="shared" si="0"/>
        <v>0.35489912773585913</v>
      </c>
      <c r="G56">
        <f t="shared" si="4"/>
        <v>0.026595961320673562</v>
      </c>
      <c r="H56">
        <v>93.85</v>
      </c>
      <c r="J56">
        <f t="shared" si="1"/>
        <v>0.37815570350118183</v>
      </c>
      <c r="K56">
        <f t="shared" si="5"/>
        <v>0.028338797358203053</v>
      </c>
      <c r="M56">
        <f t="shared" si="2"/>
        <v>118.88289015372854</v>
      </c>
      <c r="N56">
        <f t="shared" si="2"/>
        <v>121.47598955150812</v>
      </c>
    </row>
    <row r="57" spans="1:14" ht="12.75">
      <c r="A57">
        <v>1997</v>
      </c>
      <c r="B57">
        <v>85040</v>
      </c>
      <c r="C57" s="2">
        <v>27880.928</v>
      </c>
      <c r="D57">
        <v>15550</v>
      </c>
      <c r="E57">
        <f t="shared" si="3"/>
        <v>5468.810289389067</v>
      </c>
      <c r="F57">
        <f t="shared" si="0"/>
        <v>0.327856632173095</v>
      </c>
      <c r="G57">
        <f t="shared" si="4"/>
        <v>0.024245458560979816</v>
      </c>
      <c r="H57">
        <v>95.41</v>
      </c>
      <c r="J57">
        <f t="shared" si="1"/>
        <v>0.34362921305219063</v>
      </c>
      <c r="K57">
        <f t="shared" si="5"/>
        <v>0.025411863076176308</v>
      </c>
      <c r="M57">
        <f t="shared" si="2"/>
        <v>108.02860729236122</v>
      </c>
      <c r="N57">
        <f t="shared" si="2"/>
        <v>108.92950658798489</v>
      </c>
    </row>
    <row r="58" spans="1:14" ht="12.75">
      <c r="A58">
        <v>1998</v>
      </c>
      <c r="B58">
        <v>87360</v>
      </c>
      <c r="C58" s="2">
        <v>27964.570784</v>
      </c>
      <c r="D58">
        <v>15870</v>
      </c>
      <c r="E58">
        <f t="shared" si="3"/>
        <v>5504.725897920605</v>
      </c>
      <c r="F58">
        <f t="shared" si="0"/>
        <v>0.3201072663003663</v>
      </c>
      <c r="G58">
        <f t="shared" si="4"/>
        <v>0.023749987307301795</v>
      </c>
      <c r="H58">
        <v>96.47</v>
      </c>
      <c r="J58">
        <f t="shared" si="1"/>
        <v>0.3318205310463007</v>
      </c>
      <c r="K58">
        <f t="shared" si="5"/>
        <v>0.02461903939805307</v>
      </c>
      <c r="M58">
        <f t="shared" si="2"/>
        <v>104.31624692659423</v>
      </c>
      <c r="N58">
        <f t="shared" si="2"/>
        <v>105.53101936135567</v>
      </c>
    </row>
    <row r="59" spans="1:14" ht="12.75">
      <c r="A59">
        <v>1999</v>
      </c>
      <c r="B59">
        <v>92680</v>
      </c>
      <c r="C59" s="2">
        <v>28887.401619872</v>
      </c>
      <c r="D59">
        <v>17160</v>
      </c>
      <c r="E59">
        <f t="shared" si="3"/>
        <v>5400.932400932401</v>
      </c>
      <c r="F59">
        <f t="shared" si="0"/>
        <v>0.31168970241553734</v>
      </c>
      <c r="G59">
        <f t="shared" si="4"/>
        <v>0.0229063992016543</v>
      </c>
      <c r="H59">
        <v>97.87</v>
      </c>
      <c r="J59">
        <f t="shared" si="1"/>
        <v>0.31847318117455536</v>
      </c>
      <c r="K59">
        <f t="shared" si="5"/>
        <v>0.0234049240846575</v>
      </c>
      <c r="M59">
        <f t="shared" si="2"/>
        <v>100.1201670738911</v>
      </c>
      <c r="N59">
        <f t="shared" si="2"/>
        <v>100.32663975201159</v>
      </c>
    </row>
    <row r="60" spans="1:14" ht="12.75">
      <c r="A60">
        <v>2000</v>
      </c>
      <c r="B60">
        <v>101077</v>
      </c>
      <c r="C60" s="2">
        <v>32151.678002917535</v>
      </c>
      <c r="D60">
        <v>18792</v>
      </c>
      <c r="E60">
        <f t="shared" si="3"/>
        <v>5378.724989357173</v>
      </c>
      <c r="F60">
        <f t="shared" si="0"/>
        <v>0.31809094059892495</v>
      </c>
      <c r="G60">
        <f t="shared" si="4"/>
        <v>0.023328723201046137</v>
      </c>
      <c r="H60">
        <v>100</v>
      </c>
      <c r="J60">
        <f t="shared" si="1"/>
        <v>0.31809094059892495</v>
      </c>
      <c r="K60">
        <f t="shared" si="5"/>
        <v>0.023328723201046134</v>
      </c>
      <c r="M60">
        <f t="shared" si="2"/>
        <v>100</v>
      </c>
      <c r="N60">
        <f t="shared" si="2"/>
        <v>100.00000000000001</v>
      </c>
    </row>
    <row r="61" spans="1:14" ht="12.75">
      <c r="A61">
        <v>2001</v>
      </c>
      <c r="B61">
        <v>94873</v>
      </c>
      <c r="C61" s="2">
        <v>31347.886052844595</v>
      </c>
      <c r="D61">
        <v>17595</v>
      </c>
      <c r="E61">
        <f t="shared" si="3"/>
        <v>5392.0431940892295</v>
      </c>
      <c r="F61">
        <f t="shared" si="0"/>
        <v>0.3304194665800027</v>
      </c>
      <c r="G61">
        <f t="shared" si="4"/>
        <v>0.02426287758374972</v>
      </c>
      <c r="H61">
        <v>102.37</v>
      </c>
      <c r="J61">
        <f t="shared" si="1"/>
        <v>0.3227698218032653</v>
      </c>
      <c r="K61">
        <f t="shared" si="5"/>
        <v>0.023701160089625594</v>
      </c>
      <c r="M61">
        <f t="shared" si="2"/>
        <v>101.47092564017403</v>
      </c>
      <c r="N61">
        <f t="shared" si="2"/>
        <v>101.59647352051724</v>
      </c>
    </row>
    <row r="62" spans="1:14" ht="12.75">
      <c r="A62">
        <v>2002</v>
      </c>
      <c r="B62" s="2">
        <v>100565.38</v>
      </c>
      <c r="C62" s="2">
        <v>31097.102964421836</v>
      </c>
      <c r="D62" s="3">
        <v>17806.14</v>
      </c>
      <c r="E62">
        <f t="shared" si="3"/>
        <v>5647.7922783938575</v>
      </c>
      <c r="F62">
        <f t="shared" si="0"/>
        <v>0.30922274608241757</v>
      </c>
      <c r="G62">
        <f t="shared" si="4"/>
        <v>0.023238644395502578</v>
      </c>
      <c r="H62">
        <v>103.95</v>
      </c>
      <c r="J62">
        <f t="shared" si="1"/>
        <v>0.2974725792038649</v>
      </c>
      <c r="K62">
        <f t="shared" si="5"/>
        <v>0.022355598264071744</v>
      </c>
      <c r="M62">
        <f t="shared" si="2"/>
        <v>93.51809222977607</v>
      </c>
      <c r="N62">
        <f t="shared" si="2"/>
        <v>95.82864039069763</v>
      </c>
    </row>
    <row r="63" spans="1:14" ht="12.75">
      <c r="A63">
        <v>2003</v>
      </c>
      <c r="B63" s="2">
        <v>102576.6876</v>
      </c>
      <c r="C63" s="2">
        <v>32994.02624525157</v>
      </c>
      <c r="D63" s="3">
        <v>18607.416299999997</v>
      </c>
      <c r="E63">
        <f t="shared" si="3"/>
        <v>5512.677630585394</v>
      </c>
      <c r="F63">
        <f t="shared" si="0"/>
        <v>0.3216522878367108</v>
      </c>
      <c r="G63">
        <f t="shared" si="4"/>
        <v>0.023881848726836498</v>
      </c>
      <c r="H63">
        <v>106.3</v>
      </c>
      <c r="J63">
        <f t="shared" si="1"/>
        <v>0.30258917011920117</v>
      </c>
      <c r="K63">
        <f t="shared" si="5"/>
        <v>0.022466461643308087</v>
      </c>
      <c r="M63">
        <f t="shared" si="2"/>
        <v>95.12662308126855</v>
      </c>
      <c r="N63">
        <f t="shared" si="2"/>
        <v>96.30386305196771</v>
      </c>
    </row>
    <row r="64" spans="1:13" ht="12.75">
      <c r="A64">
        <v>2004</v>
      </c>
      <c r="B64" s="2">
        <v>115603.92692520001</v>
      </c>
      <c r="D64" s="3">
        <v>21231.061998299996</v>
      </c>
      <c r="E64">
        <f t="shared" si="3"/>
        <v>5445.037414259193</v>
      </c>
      <c r="H64">
        <v>109.1</v>
      </c>
      <c r="J64">
        <f t="shared" si="1"/>
        <v>0</v>
      </c>
      <c r="K64">
        <f t="shared" si="5"/>
        <v>0</v>
      </c>
      <c r="M64">
        <f t="shared" si="2"/>
        <v>0</v>
      </c>
    </row>
    <row r="67" ht="12.75">
      <c r="A67" t="s">
        <v>18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6">
      <selection activeCell="B2" sqref="B2"/>
    </sheetView>
  </sheetViews>
  <sheetFormatPr defaultColWidth="9.140625" defaultRowHeight="12.75"/>
  <cols>
    <col min="2" max="2" width="25.57421875" style="0" customWidth="1"/>
    <col min="3" max="3" width="19.7109375" style="0" customWidth="1"/>
    <col min="4" max="4" width="19.140625" style="0" customWidth="1"/>
    <col min="5" max="5" width="20.7109375" style="0" customWidth="1"/>
    <col min="6" max="6" width="15.140625" style="0" customWidth="1"/>
  </cols>
  <sheetData>
    <row r="1" spans="1:7" ht="12.75">
      <c r="A1" t="s">
        <v>5</v>
      </c>
      <c r="B1" t="s">
        <v>76</v>
      </c>
      <c r="C1" t="s">
        <v>77</v>
      </c>
      <c r="D1" t="s">
        <v>78</v>
      </c>
      <c r="E1" t="s">
        <v>79</v>
      </c>
      <c r="F1" t="s">
        <v>80</v>
      </c>
      <c r="G1" t="s">
        <v>81</v>
      </c>
    </row>
    <row r="2" spans="1:2" ht="12.75">
      <c r="A2">
        <v>1955</v>
      </c>
      <c r="B2">
        <v>1217.1262643570803</v>
      </c>
    </row>
    <row r="3" spans="1:2" ht="12.75">
      <c r="A3">
        <v>1956</v>
      </c>
      <c r="B3">
        <v>1069.5076117867038</v>
      </c>
    </row>
    <row r="4" spans="1:2" ht="12.75">
      <c r="A4">
        <v>1957</v>
      </c>
      <c r="B4">
        <v>975.0322732217796</v>
      </c>
    </row>
    <row r="5" spans="1:2" ht="12.75">
      <c r="A5">
        <v>1958</v>
      </c>
      <c r="B5">
        <v>889.4526475214204</v>
      </c>
    </row>
    <row r="6" spans="1:2" ht="12.75">
      <c r="A6">
        <v>1959</v>
      </c>
      <c r="B6">
        <v>823.4811236516409</v>
      </c>
    </row>
    <row r="7" spans="1:2" ht="12.75">
      <c r="A7">
        <v>1960</v>
      </c>
      <c r="B7">
        <v>750.108623543021</v>
      </c>
    </row>
    <row r="8" spans="1:2" ht="12.75">
      <c r="A8">
        <v>1961</v>
      </c>
      <c r="B8">
        <v>671.625813710442</v>
      </c>
    </row>
    <row r="9" spans="1:2" ht="12.75">
      <c r="A9">
        <v>1962</v>
      </c>
      <c r="B9">
        <v>605.253412104596</v>
      </c>
    </row>
    <row r="10" spans="1:2" ht="12.75">
      <c r="A10">
        <v>1963</v>
      </c>
      <c r="B10">
        <v>586.3918030590088</v>
      </c>
    </row>
    <row r="11" spans="1:2" ht="12.75">
      <c r="A11">
        <v>1964</v>
      </c>
      <c r="B11">
        <v>559.5366195338116</v>
      </c>
    </row>
    <row r="12" spans="1:2" ht="12.75">
      <c r="A12">
        <v>1965</v>
      </c>
      <c r="B12">
        <v>486.8144427471168</v>
      </c>
    </row>
    <row r="13" spans="1:2" ht="12.75">
      <c r="A13">
        <v>1966</v>
      </c>
      <c r="B13">
        <v>472.4371760498365</v>
      </c>
    </row>
    <row r="14" spans="1:2" ht="12.75">
      <c r="A14">
        <v>1967</v>
      </c>
      <c r="B14">
        <v>407.29338487909405</v>
      </c>
    </row>
    <row r="15" spans="1:2" ht="12.75">
      <c r="A15">
        <v>1968</v>
      </c>
      <c r="B15">
        <v>404.605396014288</v>
      </c>
    </row>
    <row r="16" spans="1:2" ht="12.75">
      <c r="A16">
        <v>1969</v>
      </c>
      <c r="B16">
        <v>338.50363340938515</v>
      </c>
    </row>
    <row r="17" spans="1:2" ht="12.75">
      <c r="A17">
        <v>1970</v>
      </c>
      <c r="B17">
        <v>316.298673164231</v>
      </c>
    </row>
    <row r="18" spans="1:2" ht="12.75">
      <c r="A18">
        <v>1971</v>
      </c>
      <c r="B18">
        <v>306.30258574535367</v>
      </c>
    </row>
    <row r="19" spans="1:3" ht="12.75">
      <c r="A19">
        <v>1972</v>
      </c>
      <c r="B19">
        <v>287.8493699068883</v>
      </c>
      <c r="C19">
        <v>245.85529818937573</v>
      </c>
    </row>
    <row r="20" spans="1:5" ht="12.75">
      <c r="A20">
        <v>1973</v>
      </c>
      <c r="B20">
        <v>289.60154552580127</v>
      </c>
      <c r="C20">
        <v>252.9727254933678</v>
      </c>
      <c r="D20">
        <v>0.13636136803755952</v>
      </c>
      <c r="E20">
        <v>6.512735549645068</v>
      </c>
    </row>
    <row r="21" spans="1:5" ht="12.75">
      <c r="A21">
        <v>1974</v>
      </c>
      <c r="B21">
        <v>299.87271169561507</v>
      </c>
      <c r="C21">
        <v>261.33835387834364</v>
      </c>
      <c r="D21">
        <v>0.129854579694691</v>
      </c>
      <c r="E21">
        <v>6.875971203016975</v>
      </c>
    </row>
    <row r="22" spans="1:5" ht="12.75">
      <c r="A22">
        <v>1975</v>
      </c>
      <c r="B22">
        <v>292.85095922440485</v>
      </c>
      <c r="C22">
        <v>258.32374057408305</v>
      </c>
      <c r="D22">
        <v>0.14566029344634418</v>
      </c>
      <c r="E22">
        <v>7.015477339338339</v>
      </c>
    </row>
    <row r="23" spans="1:5" ht="12.75">
      <c r="A23">
        <v>1976</v>
      </c>
      <c r="B23">
        <v>288.7490284522605</v>
      </c>
      <c r="C23">
        <v>259.1742859012436</v>
      </c>
      <c r="D23">
        <v>0.14155903053568122</v>
      </c>
      <c r="E23">
        <v>6.718361888877307</v>
      </c>
    </row>
    <row r="24" spans="1:5" ht="12.75">
      <c r="A24">
        <v>1977</v>
      </c>
      <c r="B24">
        <v>266.12404196303635</v>
      </c>
      <c r="C24">
        <v>238.19538183445312</v>
      </c>
      <c r="D24">
        <v>0.14990251133136648</v>
      </c>
      <c r="E24">
        <v>6.611904838744518</v>
      </c>
    </row>
    <row r="25" spans="1:5" ht="12.75">
      <c r="A25">
        <v>1978</v>
      </c>
      <c r="B25">
        <v>262.26472525872384</v>
      </c>
      <c r="C25">
        <v>236.82908582106253</v>
      </c>
      <c r="D25">
        <v>0.12652578951121954</v>
      </c>
      <c r="E25">
        <v>6.8032071405700165</v>
      </c>
    </row>
    <row r="26" spans="1:5" ht="12.75">
      <c r="A26">
        <v>1979</v>
      </c>
      <c r="B26">
        <v>258.2397614372558</v>
      </c>
      <c r="C26">
        <v>236.45515367131642</v>
      </c>
      <c r="D26">
        <v>0.11181104037379627</v>
      </c>
      <c r="E26">
        <v>6.956395773004278</v>
      </c>
    </row>
    <row r="27" spans="1:5" ht="12.75">
      <c r="A27">
        <v>1980</v>
      </c>
      <c r="B27">
        <v>271.86429111767325</v>
      </c>
      <c r="C27">
        <v>252.1129551131343</v>
      </c>
      <c r="D27">
        <v>0.0997508103827217</v>
      </c>
      <c r="E27">
        <v>7.939088868402688</v>
      </c>
    </row>
    <row r="28" spans="1:5" ht="12.75">
      <c r="A28">
        <v>1981</v>
      </c>
      <c r="B28">
        <v>233.3610255731541</v>
      </c>
      <c r="C28">
        <v>218.54436147112338</v>
      </c>
      <c r="D28">
        <v>0.1059063031004943</v>
      </c>
      <c r="E28">
        <v>6.930353657847958</v>
      </c>
    </row>
    <row r="29" spans="1:5" ht="12.75">
      <c r="A29">
        <v>1982</v>
      </c>
      <c r="B29">
        <v>211.71262182522668</v>
      </c>
      <c r="C29">
        <v>200.47967788774233</v>
      </c>
      <c r="D29">
        <v>0.1121152597917561</v>
      </c>
      <c r="E29">
        <v>6.746134910302908</v>
      </c>
    </row>
    <row r="30" spans="1:5" ht="12.75">
      <c r="A30">
        <v>1983</v>
      </c>
      <c r="B30">
        <v>184.51680224985495</v>
      </c>
      <c r="C30">
        <v>176.40368832015906</v>
      </c>
      <c r="D30">
        <v>0.11681977540315489</v>
      </c>
      <c r="E30">
        <v>6.250421602804692</v>
      </c>
    </row>
    <row r="31" spans="1:5" ht="12.75">
      <c r="A31">
        <v>1984</v>
      </c>
      <c r="B31">
        <v>181.59265565579008</v>
      </c>
      <c r="C31">
        <v>174.3252419245697</v>
      </c>
      <c r="D31">
        <v>0.11303256668726516</v>
      </c>
      <c r="E31">
        <v>5.82985948350135</v>
      </c>
    </row>
    <row r="32" spans="1:5" ht="12.75">
      <c r="A32">
        <v>1985</v>
      </c>
      <c r="B32">
        <v>185.05305990060182</v>
      </c>
      <c r="C32">
        <v>176.5667909168727</v>
      </c>
      <c r="D32">
        <v>0.11104842224915619</v>
      </c>
      <c r="E32">
        <v>5.655012200550575</v>
      </c>
    </row>
    <row r="33" spans="1:5" ht="12.75">
      <c r="A33">
        <v>1986</v>
      </c>
      <c r="B33">
        <v>189.7379637348845</v>
      </c>
      <c r="C33">
        <v>182.17422049152347</v>
      </c>
      <c r="D33">
        <v>0.10397797526376178</v>
      </c>
      <c r="E33">
        <v>6.303871738979087</v>
      </c>
    </row>
    <row r="34" spans="1:5" ht="12.75">
      <c r="A34">
        <v>1987</v>
      </c>
      <c r="B34">
        <v>188.56109377094353</v>
      </c>
      <c r="C34">
        <v>181.95133978325453</v>
      </c>
      <c r="D34">
        <v>0.10734004219121504</v>
      </c>
      <c r="E34">
        <v>6.3545456550905906</v>
      </c>
    </row>
    <row r="35" spans="1:5" ht="12.75">
      <c r="A35">
        <v>1988</v>
      </c>
      <c r="B35">
        <v>182.89763305435883</v>
      </c>
      <c r="C35">
        <v>178.7958456602615</v>
      </c>
      <c r="D35">
        <v>0.08982500410635245</v>
      </c>
      <c r="E35">
        <v>6.073742944804582</v>
      </c>
    </row>
    <row r="36" spans="1:5" ht="12.75">
      <c r="A36">
        <v>1989</v>
      </c>
      <c r="B36">
        <v>155.7761473523472</v>
      </c>
      <c r="C36">
        <v>152.28209613907433</v>
      </c>
      <c r="D36">
        <v>0.10700003161457818</v>
      </c>
      <c r="E36">
        <v>5.765931028562242</v>
      </c>
    </row>
    <row r="37" spans="1:6" ht="12.75">
      <c r="A37">
        <v>1990</v>
      </c>
      <c r="B37">
        <v>145.48854091009127</v>
      </c>
      <c r="C37">
        <v>144.34313499578016</v>
      </c>
      <c r="D37">
        <v>0.09070324411776758</v>
      </c>
      <c r="E37">
        <v>6.0447806067880006</v>
      </c>
      <c r="F37">
        <v>123.78968010785636</v>
      </c>
    </row>
    <row r="38" spans="1:6" ht="12.75">
      <c r="A38">
        <v>1991</v>
      </c>
      <c r="B38">
        <v>148.7341472301977</v>
      </c>
      <c r="C38">
        <v>148.30366957383288</v>
      </c>
      <c r="D38">
        <v>0.08470143215111313</v>
      </c>
      <c r="E38">
        <v>5.868186535490694</v>
      </c>
      <c r="F38">
        <v>120.35172903837045</v>
      </c>
    </row>
    <row r="39" spans="1:7" ht="12.75">
      <c r="A39">
        <v>1992</v>
      </c>
      <c r="B39">
        <v>139.2585534483929</v>
      </c>
      <c r="C39">
        <v>140.75649502476466</v>
      </c>
      <c r="D39">
        <v>0.08281168088532331</v>
      </c>
      <c r="E39">
        <v>5.971564846775966</v>
      </c>
      <c r="F39">
        <v>116.44866303970367</v>
      </c>
      <c r="G39">
        <v>126.46139599490682</v>
      </c>
    </row>
    <row r="40" spans="1:7" ht="12.75">
      <c r="A40">
        <v>1993</v>
      </c>
      <c r="B40">
        <v>123.40528922298314</v>
      </c>
      <c r="C40">
        <v>125.40364915008098</v>
      </c>
      <c r="D40">
        <v>0.07981157242374674</v>
      </c>
      <c r="E40">
        <v>5.694746694876289</v>
      </c>
      <c r="F40">
        <v>115.97646526363431</v>
      </c>
      <c r="G40">
        <v>119.90835030549898</v>
      </c>
    </row>
    <row r="41" spans="1:7" ht="12.75">
      <c r="A41">
        <v>1994</v>
      </c>
      <c r="B41">
        <v>123.72282573603539</v>
      </c>
      <c r="C41">
        <v>125.80667129724176</v>
      </c>
      <c r="F41">
        <v>118.82339906935519</v>
      </c>
      <c r="G41">
        <v>117.4939064923554</v>
      </c>
    </row>
    <row r="42" spans="1:7" ht="12.75">
      <c r="A42">
        <v>1995</v>
      </c>
      <c r="B42">
        <v>121.13087374870737</v>
      </c>
      <c r="C42">
        <v>122.60692738345313</v>
      </c>
      <c r="F42">
        <v>125.52925849527739</v>
      </c>
      <c r="G42">
        <v>117.44110302898709</v>
      </c>
    </row>
    <row r="43" spans="1:7" ht="12.75">
      <c r="A43">
        <v>1996</v>
      </c>
      <c r="B43">
        <v>118.88289015372854</v>
      </c>
      <c r="C43">
        <v>121.47598955150812</v>
      </c>
      <c r="F43">
        <v>119.47256259989345</v>
      </c>
      <c r="G43">
        <v>114.3313798614811</v>
      </c>
    </row>
    <row r="44" spans="1:7" ht="12.75">
      <c r="A44">
        <v>1997</v>
      </c>
      <c r="B44">
        <v>108.02860729236122</v>
      </c>
      <c r="C44">
        <v>108.92950658798489</v>
      </c>
      <c r="F44">
        <v>107.74551933759564</v>
      </c>
      <c r="G44">
        <v>112.33099255843203</v>
      </c>
    </row>
    <row r="45" spans="1:7" ht="12.75">
      <c r="A45">
        <v>1998</v>
      </c>
      <c r="B45">
        <v>104.31624692659423</v>
      </c>
      <c r="C45">
        <v>105.53101936135567</v>
      </c>
      <c r="F45">
        <v>98.52803980512077</v>
      </c>
      <c r="G45">
        <v>107.727791023116</v>
      </c>
    </row>
    <row r="46" spans="1:7" ht="12.75">
      <c r="A46">
        <v>1999</v>
      </c>
      <c r="B46">
        <v>100.1201670738911</v>
      </c>
      <c r="C46">
        <v>100.32663975201159</v>
      </c>
      <c r="F46">
        <v>103.09594359865126</v>
      </c>
      <c r="G46">
        <v>102.22744456932665</v>
      </c>
    </row>
    <row r="47" spans="1:7" ht="12.75">
      <c r="A47">
        <v>2000</v>
      </c>
      <c r="B47">
        <v>100</v>
      </c>
      <c r="C47">
        <v>100</v>
      </c>
      <c r="F47">
        <v>100</v>
      </c>
      <c r="G47">
        <v>99.975</v>
      </c>
    </row>
    <row r="48" spans="1:7" ht="12.75">
      <c r="A48">
        <v>2001</v>
      </c>
      <c r="B48">
        <v>101.47092564017403</v>
      </c>
      <c r="C48">
        <v>101.59647352051724</v>
      </c>
      <c r="F48">
        <v>94.36358308098075</v>
      </c>
      <c r="G48">
        <v>96.09748949887663</v>
      </c>
    </row>
    <row r="49" spans="1:7" ht="12.75">
      <c r="A49">
        <v>2002</v>
      </c>
      <c r="B49">
        <v>93.51809222977607</v>
      </c>
      <c r="C49">
        <v>95.82864039069763</v>
      </c>
      <c r="F49">
        <v>97.28234728234727</v>
      </c>
      <c r="G49">
        <v>93.07359307359307</v>
      </c>
    </row>
    <row r="50" spans="1:7" ht="12.75">
      <c r="A50">
        <v>2003</v>
      </c>
      <c r="B50">
        <v>95.12662308126855</v>
      </c>
      <c r="C50">
        <v>96.30386305196771</v>
      </c>
      <c r="F50">
        <v>106.63217309501411</v>
      </c>
      <c r="G50">
        <v>90.07525870178739</v>
      </c>
    </row>
    <row r="51" spans="1:7" ht="12.75">
      <c r="A51">
        <v>2004</v>
      </c>
      <c r="F51">
        <v>110.31164069660862</v>
      </c>
      <c r="G51">
        <v>91.7736021998167</v>
      </c>
    </row>
    <row r="52" spans="1:7" ht="12.75">
      <c r="A52">
        <v>2005</v>
      </c>
      <c r="F52">
        <v>113.73165711368026</v>
      </c>
      <c r="G52">
        <v>96.49018610151282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H1" activeCellId="2" sqref="A1:A16 E1:E16 H1:H16"/>
    </sheetView>
  </sheetViews>
  <sheetFormatPr defaultColWidth="9.140625" defaultRowHeight="12.75"/>
  <cols>
    <col min="1" max="1" width="5.140625" style="0" bestFit="1" customWidth="1"/>
    <col min="2" max="2" width="24.28125" style="0" bestFit="1" customWidth="1"/>
    <col min="3" max="3" width="19.140625" style="0" bestFit="1" customWidth="1"/>
    <col min="4" max="6" width="26.7109375" style="0" bestFit="1" customWidth="1"/>
    <col min="7" max="7" width="19.57421875" style="0" bestFit="1" customWidth="1"/>
    <col min="8" max="9" width="28.28125" style="0" bestFit="1" customWidth="1"/>
  </cols>
  <sheetData>
    <row r="1" spans="2:9" ht="12.75">
      <c r="B1" s="1" t="s">
        <v>0</v>
      </c>
      <c r="C1" s="1" t="s">
        <v>1</v>
      </c>
      <c r="D1" s="1" t="s">
        <v>1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4</v>
      </c>
    </row>
    <row r="2" spans="1:9" ht="12.75">
      <c r="A2" s="1" t="s">
        <v>5</v>
      </c>
      <c r="B2" s="1" t="s">
        <v>6</v>
      </c>
      <c r="C2" s="1" t="s">
        <v>6</v>
      </c>
      <c r="D2" s="1" t="s">
        <v>7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10</v>
      </c>
    </row>
    <row r="3" spans="2:9" ht="12.75">
      <c r="B3" s="1" t="s">
        <v>11</v>
      </c>
      <c r="C3" s="1" t="s">
        <v>11</v>
      </c>
      <c r="D3" s="1" t="s">
        <v>12</v>
      </c>
      <c r="E3" s="1" t="s">
        <v>12</v>
      </c>
      <c r="F3" s="1" t="s">
        <v>12</v>
      </c>
      <c r="G3" s="1"/>
      <c r="H3" s="1" t="s">
        <v>13</v>
      </c>
      <c r="I3" s="1" t="s">
        <v>13</v>
      </c>
    </row>
    <row r="4" spans="2:9" ht="12.75">
      <c r="B4" s="1" t="s">
        <v>14</v>
      </c>
      <c r="C4" s="1" t="s">
        <v>15</v>
      </c>
      <c r="D4" s="1" t="s">
        <v>14</v>
      </c>
      <c r="E4" s="1" t="s">
        <v>15</v>
      </c>
      <c r="F4" s="1" t="s">
        <v>16</v>
      </c>
      <c r="G4" s="1"/>
      <c r="H4" s="1" t="s">
        <v>15</v>
      </c>
      <c r="I4" s="1" t="s">
        <v>17</v>
      </c>
    </row>
    <row r="5" spans="1:4" ht="12.75">
      <c r="A5">
        <v>1950</v>
      </c>
      <c r="B5">
        <v>515</v>
      </c>
      <c r="D5">
        <v>770</v>
      </c>
    </row>
    <row r="6" spans="1:7" ht="12.75">
      <c r="A6">
        <v>1955</v>
      </c>
      <c r="B6">
        <v>855</v>
      </c>
      <c r="D6">
        <v>1300</v>
      </c>
      <c r="E6">
        <v>470</v>
      </c>
      <c r="F6">
        <v>341</v>
      </c>
      <c r="G6">
        <v>0.725531914893617</v>
      </c>
    </row>
    <row r="7" spans="1:7" ht="12.75">
      <c r="A7">
        <v>1960</v>
      </c>
      <c r="B7">
        <v>1742</v>
      </c>
      <c r="C7">
        <v>800</v>
      </c>
      <c r="D7">
        <v>2170</v>
      </c>
      <c r="E7">
        <v>990</v>
      </c>
      <c r="F7">
        <v>497</v>
      </c>
      <c r="G7">
        <v>0.502020202020202</v>
      </c>
    </row>
    <row r="8" spans="1:7" ht="12.75">
      <c r="A8">
        <v>1965</v>
      </c>
      <c r="B8">
        <v>4308</v>
      </c>
      <c r="C8">
        <v>2368</v>
      </c>
      <c r="D8">
        <v>4960</v>
      </c>
      <c r="E8">
        <v>2590</v>
      </c>
      <c r="F8">
        <v>904</v>
      </c>
      <c r="G8">
        <v>0.349034749034749</v>
      </c>
    </row>
    <row r="9" spans="1:7" ht="12.75">
      <c r="A9">
        <v>1970</v>
      </c>
      <c r="B9">
        <v>9829</v>
      </c>
      <c r="C9">
        <v>6144</v>
      </c>
      <c r="D9">
        <v>10460</v>
      </c>
      <c r="E9">
        <v>6300</v>
      </c>
      <c r="F9">
        <v>1745</v>
      </c>
      <c r="G9">
        <v>0.276984126984127</v>
      </c>
    </row>
    <row r="10" spans="1:9" ht="12.75">
      <c r="A10">
        <v>1975</v>
      </c>
      <c r="B10">
        <v>14421</v>
      </c>
      <c r="C10">
        <v>10188</v>
      </c>
      <c r="D10">
        <v>17100</v>
      </c>
      <c r="E10">
        <v>11300</v>
      </c>
      <c r="F10">
        <v>4100</v>
      </c>
      <c r="G10">
        <v>0.36283185840707965</v>
      </c>
      <c r="H10">
        <v>2700</v>
      </c>
      <c r="I10">
        <v>6600</v>
      </c>
    </row>
    <row r="11" spans="1:9" ht="12.75">
      <c r="A11">
        <v>1980</v>
      </c>
      <c r="B11">
        <v>21535</v>
      </c>
      <c r="C11">
        <v>16968</v>
      </c>
      <c r="D11">
        <v>29130</v>
      </c>
      <c r="E11">
        <v>20260</v>
      </c>
      <c r="F11">
        <v>9468</v>
      </c>
      <c r="G11">
        <v>0.46732477788746296</v>
      </c>
      <c r="H11">
        <v>4380</v>
      </c>
      <c r="I11">
        <v>10660</v>
      </c>
    </row>
    <row r="12" spans="1:9" ht="12.75">
      <c r="A12">
        <v>1985</v>
      </c>
      <c r="B12">
        <v>28681</v>
      </c>
      <c r="C12">
        <v>23849</v>
      </c>
      <c r="D12">
        <v>39310</v>
      </c>
      <c r="E12">
        <v>28920</v>
      </c>
      <c r="F12">
        <v>11867</v>
      </c>
      <c r="G12">
        <v>0.41033886583679113</v>
      </c>
      <c r="H12">
        <v>5906</v>
      </c>
      <c r="I12">
        <v>13362</v>
      </c>
    </row>
    <row r="13" spans="1:9" ht="12.75">
      <c r="A13">
        <v>1990</v>
      </c>
      <c r="B13">
        <v>57787</v>
      </c>
      <c r="C13">
        <v>44374</v>
      </c>
      <c r="D13">
        <v>59163</v>
      </c>
      <c r="E13">
        <v>46241</v>
      </c>
      <c r="F13">
        <v>17460</v>
      </c>
      <c r="G13">
        <v>0.3775869899007374</v>
      </c>
      <c r="H13">
        <v>8734</v>
      </c>
      <c r="I13">
        <v>18067</v>
      </c>
    </row>
    <row r="14" spans="1:9" ht="12.75">
      <c r="A14">
        <v>1995</v>
      </c>
      <c r="D14">
        <v>82652</v>
      </c>
      <c r="E14">
        <v>69858</v>
      </c>
      <c r="F14">
        <v>24793</v>
      </c>
      <c r="G14">
        <v>0.354905665779152</v>
      </c>
      <c r="H14">
        <v>12677</v>
      </c>
      <c r="I14">
        <v>21567</v>
      </c>
    </row>
    <row r="15" spans="1:9" ht="12.75">
      <c r="A15">
        <v>2000</v>
      </c>
      <c r="B15">
        <v>114603</v>
      </c>
      <c r="C15">
        <v>96392</v>
      </c>
      <c r="D15" s="2">
        <v>117763.6</v>
      </c>
      <c r="E15">
        <v>101077</v>
      </c>
      <c r="F15" s="2">
        <v>32151.678002917535</v>
      </c>
      <c r="G15">
        <v>0.31809094059892495</v>
      </c>
      <c r="H15">
        <v>18792</v>
      </c>
      <c r="I15">
        <v>30187</v>
      </c>
    </row>
    <row r="16" spans="1:9" ht="12.75">
      <c r="A16">
        <v>2004</v>
      </c>
      <c r="B16" s="3">
        <v>131993.34435936</v>
      </c>
      <c r="C16" s="3">
        <v>110263.8393675</v>
      </c>
      <c r="D16" s="2">
        <v>139967.38506744002</v>
      </c>
      <c r="E16" s="2">
        <v>115603.92692520001</v>
      </c>
      <c r="H16" s="3">
        <v>21231.061998299996</v>
      </c>
      <c r="I16" s="3">
        <v>34702.78808809199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</dc:creator>
  <cp:keywords/>
  <dc:description/>
  <cp:lastModifiedBy>Krannert Computing Center</cp:lastModifiedBy>
  <dcterms:created xsi:type="dcterms:W3CDTF">2004-10-04T17:50:26Z</dcterms:created>
  <dcterms:modified xsi:type="dcterms:W3CDTF">2007-10-30T19:08:39Z</dcterms:modified>
  <cp:category/>
  <cp:version/>
  <cp:contentType/>
  <cp:contentStatus/>
</cp:coreProperties>
</file>